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m.t\Desktop\Мои документы\ПОСТАНОВЛЕНИЯ\2025 год\Август\"/>
    </mc:Choice>
  </mc:AlternateContent>
  <bookViews>
    <workbookView xWindow="0" yWindow="0" windowWidth="28800" windowHeight="12435"/>
  </bookViews>
  <sheets>
    <sheet name="2025 кладбище" sheetId="9" r:id="rId1"/>
  </sheets>
  <calcPr calcId="152511"/>
</workbook>
</file>

<file path=xl/calcChain.xml><?xml version="1.0" encoding="utf-8"?>
<calcChain xmlns="http://schemas.openxmlformats.org/spreadsheetml/2006/main">
  <c r="J56" i="9" l="1"/>
  <c r="I56" i="9"/>
  <c r="H48" i="9" l="1"/>
  <c r="I48" i="9" l="1"/>
  <c r="I13" i="9" s="1"/>
  <c r="J48" i="9"/>
  <c r="J13" i="9" s="1"/>
  <c r="K48" i="9"/>
  <c r="L48" i="9"/>
  <c r="M48" i="9"/>
  <c r="H13" i="9"/>
  <c r="I11" i="9"/>
  <c r="J11" i="9"/>
  <c r="K11" i="9"/>
  <c r="L11" i="9"/>
  <c r="M11" i="9"/>
  <c r="N11" i="9"/>
  <c r="H11" i="9"/>
  <c r="I12" i="9"/>
  <c r="J12" i="9"/>
  <c r="K12" i="9"/>
  <c r="L12" i="9"/>
  <c r="M12" i="9"/>
  <c r="N12" i="9"/>
  <c r="H12" i="9"/>
  <c r="K13" i="9"/>
  <c r="L13" i="9"/>
  <c r="M13" i="9"/>
  <c r="H32" i="9"/>
  <c r="I33" i="9"/>
  <c r="J33" i="9"/>
  <c r="K33" i="9"/>
  <c r="L33" i="9"/>
  <c r="M33" i="9"/>
  <c r="N33" i="9"/>
  <c r="H33" i="9"/>
  <c r="I21" i="9"/>
  <c r="J21" i="9"/>
  <c r="K21" i="9"/>
  <c r="L21" i="9"/>
  <c r="M21" i="9"/>
  <c r="N21" i="9"/>
  <c r="I20" i="9"/>
  <c r="J20" i="9"/>
  <c r="K20" i="9"/>
  <c r="L20" i="9"/>
  <c r="M20" i="9"/>
  <c r="N20" i="9"/>
  <c r="I19" i="9"/>
  <c r="J19" i="9"/>
  <c r="K19" i="9"/>
  <c r="L19" i="9"/>
  <c r="M19" i="9"/>
  <c r="N19" i="9"/>
  <c r="H21" i="9"/>
  <c r="H20" i="9"/>
  <c r="H19" i="9"/>
  <c r="I61" i="9"/>
  <c r="J61" i="9"/>
  <c r="K61" i="9"/>
  <c r="L61" i="9"/>
  <c r="M61" i="9"/>
  <c r="N61" i="9"/>
  <c r="H61" i="9"/>
  <c r="I57" i="9"/>
  <c r="J57" i="9"/>
  <c r="K57" i="9"/>
  <c r="L57" i="9"/>
  <c r="M57" i="9"/>
  <c r="H57" i="9"/>
  <c r="K55" i="9"/>
  <c r="L55" i="9"/>
  <c r="M55" i="9"/>
  <c r="J55" i="9"/>
  <c r="I55" i="9"/>
  <c r="H56" i="9"/>
  <c r="H55" i="9" s="1"/>
  <c r="J53" i="9"/>
  <c r="K53" i="9"/>
  <c r="L53" i="9"/>
  <c r="M53" i="9"/>
  <c r="I51" i="9"/>
  <c r="J51" i="9"/>
  <c r="K51" i="9"/>
  <c r="L51" i="9"/>
  <c r="M51" i="9"/>
  <c r="H52" i="9"/>
  <c r="H51" i="9" s="1"/>
  <c r="I49" i="9"/>
  <c r="J49" i="9"/>
  <c r="K49" i="9"/>
  <c r="L49" i="9"/>
  <c r="M49" i="9"/>
  <c r="H50" i="9"/>
  <c r="H49" i="9" s="1"/>
  <c r="I40" i="9"/>
  <c r="J40" i="9"/>
  <c r="K40" i="9"/>
  <c r="L40" i="9"/>
  <c r="M40" i="9"/>
  <c r="H43" i="9"/>
  <c r="H40" i="9" s="1"/>
  <c r="K37" i="9"/>
  <c r="L37" i="9"/>
  <c r="M37" i="9"/>
  <c r="J39" i="9"/>
  <c r="J37" i="9" s="1"/>
  <c r="I39" i="9"/>
  <c r="I37" i="9" s="1"/>
  <c r="H39" i="9"/>
  <c r="H37" i="9" s="1"/>
  <c r="K22" i="9"/>
  <c r="L22" i="9"/>
  <c r="M22" i="9"/>
  <c r="J25" i="9"/>
  <c r="I25" i="9"/>
  <c r="H25" i="9"/>
  <c r="I26" i="9" l="1"/>
  <c r="J26" i="9"/>
  <c r="K26" i="9"/>
  <c r="L26" i="9"/>
  <c r="M26" i="9"/>
  <c r="H28" i="9"/>
  <c r="H29" i="9"/>
  <c r="J24" i="9"/>
  <c r="J22" i="9" s="1"/>
  <c r="I24" i="9"/>
  <c r="I22" i="9" s="1"/>
  <c r="H24" i="9"/>
  <c r="H22" i="9" s="1"/>
  <c r="H26" i="9" l="1"/>
  <c r="H31" i="9"/>
  <c r="I70" i="9"/>
  <c r="I69" i="9" s="1"/>
  <c r="J70" i="9"/>
  <c r="J69" i="9" s="1"/>
  <c r="K70" i="9"/>
  <c r="K69" i="9" s="1"/>
  <c r="L70" i="9"/>
  <c r="L69" i="9" s="1"/>
  <c r="M70" i="9"/>
  <c r="M69" i="9" s="1"/>
  <c r="H70" i="9"/>
  <c r="H69" i="9" s="1"/>
  <c r="I71" i="9"/>
  <c r="J71" i="9"/>
  <c r="K71" i="9"/>
  <c r="L71" i="9"/>
  <c r="M71" i="9"/>
  <c r="H71" i="9"/>
  <c r="N72" i="9"/>
  <c r="N71" i="9" l="1"/>
  <c r="N69" i="9"/>
  <c r="N70" i="9"/>
  <c r="H54" i="9"/>
  <c r="H53" i="9" s="1"/>
  <c r="J44" i="9" l="1"/>
  <c r="K44" i="9"/>
  <c r="L44" i="9"/>
  <c r="M44" i="9"/>
  <c r="H44" i="9"/>
  <c r="I34" i="9"/>
  <c r="J34" i="9"/>
  <c r="K34" i="9"/>
  <c r="L34" i="9"/>
  <c r="M34" i="9"/>
  <c r="H34" i="9"/>
  <c r="I54" i="9"/>
  <c r="I53" i="9" s="1"/>
  <c r="I45" i="9" l="1"/>
  <c r="I44" i="9" s="1"/>
  <c r="H17" i="9"/>
  <c r="N68" i="9" l="1"/>
  <c r="N67" i="9" s="1"/>
  <c r="M67" i="9"/>
  <c r="L67" i="9"/>
  <c r="K67" i="9"/>
  <c r="J67" i="9"/>
  <c r="I67" i="9"/>
  <c r="H67" i="9"/>
  <c r="M66" i="9"/>
  <c r="M65" i="9" s="1"/>
  <c r="L66" i="9"/>
  <c r="K66" i="9"/>
  <c r="J66" i="9"/>
  <c r="J65" i="9" s="1"/>
  <c r="I66" i="9"/>
  <c r="I65" i="9" s="1"/>
  <c r="H66" i="9"/>
  <c r="H8" i="9" s="1"/>
  <c r="L65" i="9"/>
  <c r="K65" i="9"/>
  <c r="N64" i="9"/>
  <c r="N63" i="9" s="1"/>
  <c r="M63" i="9"/>
  <c r="L63" i="9"/>
  <c r="K63" i="9"/>
  <c r="J63" i="9"/>
  <c r="I63" i="9"/>
  <c r="H63" i="9"/>
  <c r="N62" i="9"/>
  <c r="N60" i="9"/>
  <c r="N59" i="9" s="1"/>
  <c r="M59" i="9"/>
  <c r="L59" i="9"/>
  <c r="K59" i="9"/>
  <c r="J59" i="9"/>
  <c r="I59" i="9"/>
  <c r="H59" i="9"/>
  <c r="N58" i="9"/>
  <c r="N57" i="9" s="1"/>
  <c r="N56" i="9"/>
  <c r="N54" i="9"/>
  <c r="N53" i="9" s="1"/>
  <c r="N52" i="9"/>
  <c r="N51" i="9" s="1"/>
  <c r="N50" i="9"/>
  <c r="N49" i="9" s="1"/>
  <c r="L47" i="9"/>
  <c r="K47" i="9"/>
  <c r="J47" i="9"/>
  <c r="I47" i="9"/>
  <c r="N46" i="9"/>
  <c r="N45" i="9"/>
  <c r="N43" i="9"/>
  <c r="N42" i="9"/>
  <c r="N41" i="9"/>
  <c r="N39" i="9"/>
  <c r="N38" i="9"/>
  <c r="N36" i="9"/>
  <c r="N35" i="9"/>
  <c r="M32" i="9"/>
  <c r="L32" i="9"/>
  <c r="L8" i="9" s="1"/>
  <c r="K32" i="9"/>
  <c r="K8" i="9" s="1"/>
  <c r="J32" i="9"/>
  <c r="J8" i="9" s="1"/>
  <c r="I32" i="9"/>
  <c r="I8" i="9" s="1"/>
  <c r="M31" i="9"/>
  <c r="L31" i="9"/>
  <c r="L7" i="9" s="1"/>
  <c r="K31" i="9"/>
  <c r="J31" i="9"/>
  <c r="J7" i="9" s="1"/>
  <c r="I31" i="9"/>
  <c r="I7" i="9" s="1"/>
  <c r="H7" i="9"/>
  <c r="N29" i="9"/>
  <c r="N28" i="9"/>
  <c r="N27" i="9"/>
  <c r="K18" i="9"/>
  <c r="J18" i="9"/>
  <c r="N25" i="9"/>
  <c r="N24" i="9"/>
  <c r="N23" i="9"/>
  <c r="N17" i="9"/>
  <c r="N16" i="9" s="1"/>
  <c r="M16" i="9"/>
  <c r="L16" i="9"/>
  <c r="K16" i="9"/>
  <c r="J16" i="9"/>
  <c r="I16" i="9"/>
  <c r="H16" i="9"/>
  <c r="M15" i="9"/>
  <c r="L15" i="9"/>
  <c r="K15" i="9"/>
  <c r="J15" i="9"/>
  <c r="I15" i="9"/>
  <c r="H15" i="9"/>
  <c r="N55" i="9" l="1"/>
  <c r="N48" i="9"/>
  <c r="N13" i="9" s="1"/>
  <c r="N37" i="9"/>
  <c r="M9" i="9"/>
  <c r="N40" i="9"/>
  <c r="N26" i="9"/>
  <c r="N22" i="9"/>
  <c r="J9" i="9"/>
  <c r="J6" i="9" s="1"/>
  <c r="K9" i="9"/>
  <c r="L9" i="9"/>
  <c r="L6" i="9" s="1"/>
  <c r="H14" i="9"/>
  <c r="I9" i="9"/>
  <c r="I6" i="9" s="1"/>
  <c r="K30" i="9"/>
  <c r="H9" i="9"/>
  <c r="H6" i="9" s="1"/>
  <c r="I14" i="9"/>
  <c r="J14" i="9"/>
  <c r="K14" i="9"/>
  <c r="M14" i="9"/>
  <c r="M30" i="9"/>
  <c r="N32" i="9"/>
  <c r="M18" i="9"/>
  <c r="N44" i="9"/>
  <c r="H18" i="9"/>
  <c r="N34" i="9"/>
  <c r="J30" i="9"/>
  <c r="M8" i="9"/>
  <c r="I18" i="9"/>
  <c r="N66" i="9"/>
  <c r="N65" i="9" s="1"/>
  <c r="M7" i="9"/>
  <c r="L30" i="9"/>
  <c r="L18" i="9"/>
  <c r="K7" i="9"/>
  <c r="N15" i="9"/>
  <c r="N14" i="9" s="1"/>
  <c r="H30" i="9"/>
  <c r="L14" i="9"/>
  <c r="M47" i="9"/>
  <c r="H65" i="9"/>
  <c r="I30" i="9"/>
  <c r="N31" i="9"/>
  <c r="N9" i="9" l="1"/>
  <c r="H47" i="9"/>
  <c r="K6" i="9"/>
  <c r="L10" i="9"/>
  <c r="N18" i="9"/>
  <c r="M6" i="9"/>
  <c r="N8" i="9"/>
  <c r="J10" i="9"/>
  <c r="K10" i="9"/>
  <c r="I10" i="9"/>
  <c r="M10" i="9"/>
  <c r="H10" i="9"/>
  <c r="N7" i="9"/>
  <c r="N30" i="9"/>
  <c r="N47" i="9"/>
  <c r="N10" i="9" l="1"/>
  <c r="N6" i="9"/>
</calcChain>
</file>

<file path=xl/sharedStrings.xml><?xml version="1.0" encoding="utf-8"?>
<sst xmlns="http://schemas.openxmlformats.org/spreadsheetml/2006/main" count="384" uniqueCount="100">
  <si>
    <t>Код бюджетной классификации</t>
  </si>
  <si>
    <t>ГРБС</t>
  </si>
  <si>
    <t>Всего</t>
  </si>
  <si>
    <t>областной бюджет</t>
  </si>
  <si>
    <t>местный бюджет</t>
  </si>
  <si>
    <t>№ мероприя-тия</t>
  </si>
  <si>
    <t>раздел, подраз-дел (Рз, Пр)</t>
  </si>
  <si>
    <t>целевая статья (ЦС)</t>
  </si>
  <si>
    <t>вид расхо-дов (ВР)</t>
  </si>
  <si>
    <t>902</t>
  </si>
  <si>
    <t>0409</t>
  </si>
  <si>
    <t>612</t>
  </si>
  <si>
    <t>0503</t>
  </si>
  <si>
    <t>ДопБК</t>
  </si>
  <si>
    <t>Наименование муниципальной Программы, структурного элемента/источник финансового обеспечения</t>
  </si>
  <si>
    <t>Муниципальная программа (всего), в том числе:</t>
  </si>
  <si>
    <t>Всего по проектной части, в том числе</t>
  </si>
  <si>
    <t>х</t>
  </si>
  <si>
    <t>1.1</t>
  </si>
  <si>
    <t>федеральный бюджет</t>
  </si>
  <si>
    <t>Выполнены мероприятия по благоустройству дворовых территорий многоквартирных домов и проездов к ним</t>
  </si>
  <si>
    <t>Выполнены мероприятия по капитальному ремонту дворовых территорий</t>
  </si>
  <si>
    <t>Благоустроены дальневосточные дворы</t>
  </si>
  <si>
    <t>Выполнены мероприятия по устройству комплексных игровых площадок</t>
  </si>
  <si>
    <t>Выполнены мероприятия по освещению улиц, скверов и площадей</t>
  </si>
  <si>
    <t xml:space="preserve">Выполнены мероприятия по озеленению </t>
  </si>
  <si>
    <t>Выполнены мероприятия по содержанию и эксплуатации общественных туалетов</t>
  </si>
  <si>
    <t>Выполнены мероприятия по организации технического обеспечения массовых мероприятий и праздников</t>
  </si>
  <si>
    <t>900-284-01-633501-00</t>
  </si>
  <si>
    <t>5</t>
  </si>
  <si>
    <t>Объем финансового обеспечения по годам реализации, руб.</t>
  </si>
  <si>
    <t>X</t>
  </si>
  <si>
    <t>900-284-01-633511-00</t>
  </si>
  <si>
    <t>Выполнены мероприятия по регулированию численности безнадзорных животных</t>
  </si>
  <si>
    <t>Х</t>
  </si>
  <si>
    <t>611</t>
  </si>
  <si>
    <t>Комплекс процессных мероприятий "Формирование современной городской среды"</t>
  </si>
  <si>
    <t>2.</t>
  </si>
  <si>
    <t>4.</t>
  </si>
  <si>
    <t>2.1</t>
  </si>
  <si>
    <t>Выполнены мероприятия по содержанию территорий городских кладбищ</t>
  </si>
  <si>
    <t>3.1</t>
  </si>
  <si>
    <t>4.1</t>
  </si>
  <si>
    <t>Выполнены мероприятия по расчистке и вывозу снега</t>
  </si>
  <si>
    <t>1540163350</t>
  </si>
  <si>
    <t>15401S3350</t>
  </si>
  <si>
    <t>1540200590</t>
  </si>
  <si>
    <t>1540120080</t>
  </si>
  <si>
    <t>местный бюджет (содержание)</t>
  </si>
  <si>
    <t>1540220990</t>
  </si>
  <si>
    <t>4.15.1</t>
  </si>
  <si>
    <t>4.15.2</t>
  </si>
  <si>
    <t>4.15.3</t>
  </si>
  <si>
    <t>4.15.4</t>
  </si>
  <si>
    <t>4.15.5</t>
  </si>
  <si>
    <t>4.15.6</t>
  </si>
  <si>
    <t>4.15.7</t>
  </si>
  <si>
    <t>154019Д201</t>
  </si>
  <si>
    <t>1.</t>
  </si>
  <si>
    <t>Реализованы мероприятия по благоустройству мест массового отдыха населения (городских парков), общественных территорий (набережные, центральные площади, парки и др.) муниципального округа, предусмотренные региональной программой формирования комфортной городской среды</t>
  </si>
  <si>
    <t>2.2</t>
  </si>
  <si>
    <t>Реализованы проекты победителей Всероссийского конкурса лучших проектов создания комфортной городской среды в малых городах и исторических поселениях</t>
  </si>
  <si>
    <t>5.1</t>
  </si>
  <si>
    <t>3.2</t>
  </si>
  <si>
    <t>3.3.</t>
  </si>
  <si>
    <t>3.4.</t>
  </si>
  <si>
    <t>5.</t>
  </si>
  <si>
    <t>4.2.</t>
  </si>
  <si>
    <t>4.3.</t>
  </si>
  <si>
    <t>4.4.</t>
  </si>
  <si>
    <t>4.5.</t>
  </si>
  <si>
    <t>4.6.</t>
  </si>
  <si>
    <t>4.7.</t>
  </si>
  <si>
    <t>151И454240</t>
  </si>
  <si>
    <t>151И4A4240</t>
  </si>
  <si>
    <t>151И455550</t>
  </si>
  <si>
    <t>151И4A5550</t>
  </si>
  <si>
    <t>151И4S5550</t>
  </si>
  <si>
    <t>Мероприятия по акарицидной обработке территорий общего пользования</t>
  </si>
  <si>
    <t>4.8.</t>
  </si>
  <si>
    <t>Выполнены мероприятия по содержанию и благоустройству детских игровых и спортивных площадок, а также общественных пространств</t>
  </si>
  <si>
    <t>Выполнены мероприятия по обслуживанию (содержанию) общественных территорий (в т.ч. Окашивание, уборка скверов, мест массового пребывания людей), расчистка снега</t>
  </si>
  <si>
    <t>Муниципальный проект "Формирование современной городской среды"</t>
  </si>
  <si>
    <t>ФИНАНСОВОЕ ОБЕСПЕЧЕНИЕ СТРУКТУРНЫХ ЭЛЕМЕНТОВ МУНИЦИПАЛЬНОЙ ПРОГРАММЫ "Формирование современной городской среды Анивского муниципального округа</t>
  </si>
  <si>
    <t>Муниципальный проект "Возмещение затрат по расчистке и вывозу снега на территории Анивского муниципального округа</t>
  </si>
  <si>
    <t>Комплекс процессных мероприятий по поддержке муниципальных объектов общего пользования Анивского муниципального округа в надлежащем состоянии</t>
  </si>
  <si>
    <t>Комплекс процессных мероприятий по проведению мероприятий по регулированию численности безнадзорных животных на территории Анивского муниципального округа</t>
  </si>
  <si>
    <t>2554240Х205470000000</t>
  </si>
  <si>
    <t>2555550Х205460000000</t>
  </si>
  <si>
    <t>15401L5050</t>
  </si>
  <si>
    <t>2555050Х255560000000</t>
  </si>
  <si>
    <t xml:space="preserve">6. </t>
  </si>
  <si>
    <t>6.1.</t>
  </si>
  <si>
    <t xml:space="preserve">Ведомственный проект "Строительство общественных кладбищ на территории Анивского муниципального округа" </t>
  </si>
  <si>
    <t>Обеспечена реализация мероприятий по строительству общественных кладбищ на территории Анивского муниципального округа</t>
  </si>
  <si>
    <t>1520120990</t>
  </si>
  <si>
    <t xml:space="preserve">федеральный бюджет </t>
  </si>
  <si>
    <t xml:space="preserve">областной бюджет </t>
  </si>
  <si>
    <t xml:space="preserve">местный бюджет </t>
  </si>
  <si>
    <t>ПРИЛОЖЕНИЕ № 3 к постановлению Администрации Анивского муниципального округа от 13.08.2025 года № 2615-па
к муниципальной Программе
«Формирование современной городской среды Анивского муниципального округа, утвержденной постановлением администрации Анивского муниципального округа
от ___________________ 2024 года № ________-па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</si>
</sst>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2" fillId="2" borderId="1" xfId="0" applyNumberFormat="1" applyFont="1" applyFill="1" applyBorder="1"/>
    <xf numFmtId="0" fontId="9" fillId="2" borderId="1" xfId="0" applyNumberFormat="1" applyFont="1" applyFill="1" applyBorder="1"/>
    <xf numFmtId="0" fontId="9" fillId="2" borderId="1" xfId="0" applyFont="1" applyFill="1" applyBorder="1"/>
    <xf numFmtId="0" fontId="9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164" fontId="9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9" fillId="2" borderId="0" xfId="0" applyNumberFormat="1" applyFont="1" applyFill="1"/>
    <xf numFmtId="49" fontId="9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0" fontId="9" fillId="2" borderId="2" xfId="0" applyNumberFormat="1" applyFont="1" applyFill="1" applyBorder="1"/>
    <xf numFmtId="49" fontId="9" fillId="2" borderId="2" xfId="0" applyNumberFormat="1" applyFont="1" applyFill="1" applyBorder="1" applyAlignment="1">
      <alignment horizontal="center"/>
    </xf>
    <xf numFmtId="0" fontId="9" fillId="2" borderId="2" xfId="0" applyNumberFormat="1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right"/>
    </xf>
    <xf numFmtId="164" fontId="14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16" fontId="12" fillId="2" borderId="1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/>
    <xf numFmtId="0" fontId="9" fillId="2" borderId="0" xfId="0" applyFont="1" applyFill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44" fontId="12" fillId="2" borderId="1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2" fontId="12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2" fontId="9" fillId="2" borderId="0" xfId="0" applyNumberFormat="1" applyFont="1" applyFill="1"/>
    <xf numFmtId="0" fontId="1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49" fontId="1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/>
    </xf>
    <xf numFmtId="164" fontId="18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wrapText="1"/>
    </xf>
    <xf numFmtId="16" fontId="8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" fontId="7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7"/>
  <sheetViews>
    <sheetView tabSelected="1" workbookViewId="0">
      <selection activeCell="J1" sqref="J1:N1"/>
    </sheetView>
  </sheetViews>
  <sheetFormatPr defaultColWidth="9.140625" defaultRowHeight="15" x14ac:dyDescent="0.25"/>
  <cols>
    <col min="1" max="1" width="11.85546875" style="57" customWidth="1"/>
    <col min="2" max="2" width="48.5703125" style="5" customWidth="1"/>
    <col min="3" max="4" width="7.85546875" style="11" hidden="1" customWidth="1"/>
    <col min="5" max="5" width="13.42578125" style="11" hidden="1" customWidth="1"/>
    <col min="6" max="6" width="6.7109375" style="11" hidden="1" customWidth="1"/>
    <col min="7" max="7" width="13.7109375" style="11" hidden="1" customWidth="1"/>
    <col min="8" max="8" width="16.140625" style="5" customWidth="1"/>
    <col min="9" max="9" width="16.5703125" style="5" customWidth="1"/>
    <col min="10" max="10" width="16.85546875" style="5" customWidth="1"/>
    <col min="11" max="11" width="16.7109375" style="5" customWidth="1"/>
    <col min="12" max="13" width="16.42578125" style="5" customWidth="1"/>
    <col min="14" max="14" width="16.7109375" style="5" customWidth="1"/>
    <col min="15" max="15" width="9.140625" style="5"/>
    <col min="16" max="16" width="16" style="5" customWidth="1"/>
    <col min="17" max="16384" width="9.140625" style="5"/>
  </cols>
  <sheetData>
    <row r="1" spans="1:15" ht="123" customHeight="1" x14ac:dyDescent="0.25">
      <c r="B1" s="78"/>
      <c r="C1" s="78"/>
      <c r="D1" s="78"/>
      <c r="E1" s="78"/>
      <c r="F1" s="78"/>
      <c r="G1" s="78"/>
      <c r="H1" s="79"/>
      <c r="I1" s="79"/>
      <c r="J1" s="121" t="s">
        <v>99</v>
      </c>
      <c r="K1" s="121"/>
      <c r="L1" s="121"/>
      <c r="M1" s="121"/>
      <c r="N1" s="121"/>
    </row>
    <row r="2" spans="1:15" ht="32.25" customHeight="1" x14ac:dyDescent="0.25">
      <c r="B2" s="122" t="s">
        <v>83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25"/>
    </row>
    <row r="3" spans="1:15" x14ac:dyDescent="0.25">
      <c r="A3" s="123" t="s">
        <v>5</v>
      </c>
      <c r="B3" s="124" t="s">
        <v>14</v>
      </c>
      <c r="C3" s="125" t="s">
        <v>0</v>
      </c>
      <c r="D3" s="126"/>
      <c r="E3" s="126"/>
      <c r="F3" s="126"/>
      <c r="G3" s="127"/>
      <c r="H3" s="128" t="s">
        <v>30</v>
      </c>
      <c r="I3" s="129"/>
      <c r="J3" s="129"/>
      <c r="K3" s="129"/>
      <c r="L3" s="129"/>
      <c r="M3" s="129"/>
      <c r="N3" s="129"/>
    </row>
    <row r="4" spans="1:15" ht="75" x14ac:dyDescent="0.25">
      <c r="A4" s="123"/>
      <c r="B4" s="124"/>
      <c r="C4" s="80" t="s">
        <v>1</v>
      </c>
      <c r="D4" s="80" t="s">
        <v>6</v>
      </c>
      <c r="E4" s="80" t="s">
        <v>7</v>
      </c>
      <c r="F4" s="80" t="s">
        <v>8</v>
      </c>
      <c r="G4" s="80" t="s">
        <v>13</v>
      </c>
      <c r="H4" s="101">
        <v>2025</v>
      </c>
      <c r="I4" s="101">
        <v>2026</v>
      </c>
      <c r="J4" s="101">
        <v>2027</v>
      </c>
      <c r="K4" s="101">
        <v>2028</v>
      </c>
      <c r="L4" s="101">
        <v>2029</v>
      </c>
      <c r="M4" s="101">
        <v>2030</v>
      </c>
      <c r="N4" s="101" t="s">
        <v>2</v>
      </c>
    </row>
    <row r="5" spans="1:15" x14ac:dyDescent="0.25">
      <c r="A5" s="100"/>
      <c r="B5" s="101">
        <v>1</v>
      </c>
      <c r="C5" s="80"/>
      <c r="D5" s="80"/>
      <c r="E5" s="80"/>
      <c r="F5" s="80"/>
      <c r="G5" s="80"/>
      <c r="H5" s="101">
        <v>3</v>
      </c>
      <c r="I5" s="101">
        <v>4</v>
      </c>
      <c r="J5" s="101">
        <v>5</v>
      </c>
      <c r="K5" s="101">
        <v>6</v>
      </c>
      <c r="L5" s="101">
        <v>7</v>
      </c>
      <c r="M5" s="101">
        <v>8</v>
      </c>
      <c r="N5" s="101">
        <v>9</v>
      </c>
    </row>
    <row r="6" spans="1:15" ht="31.5" x14ac:dyDescent="0.25">
      <c r="A6" s="100"/>
      <c r="B6" s="50" t="s">
        <v>15</v>
      </c>
      <c r="C6" s="13" t="s">
        <v>17</v>
      </c>
      <c r="D6" s="13" t="s">
        <v>17</v>
      </c>
      <c r="E6" s="36" t="s">
        <v>17</v>
      </c>
      <c r="F6" s="13" t="s">
        <v>17</v>
      </c>
      <c r="G6" s="13" t="s">
        <v>17</v>
      </c>
      <c r="H6" s="33">
        <f>SUM(H7+H8+H9)</f>
        <v>249392700</v>
      </c>
      <c r="I6" s="33">
        <f t="shared" ref="I6:N6" si="0">SUM(I7+I8+I9)</f>
        <v>229918100</v>
      </c>
      <c r="J6" s="33">
        <f t="shared" si="0"/>
        <v>132948100</v>
      </c>
      <c r="K6" s="33">
        <f t="shared" si="0"/>
        <v>0</v>
      </c>
      <c r="L6" s="33">
        <f t="shared" si="0"/>
        <v>0</v>
      </c>
      <c r="M6" s="33">
        <f t="shared" si="0"/>
        <v>0</v>
      </c>
      <c r="N6" s="33">
        <f t="shared" si="0"/>
        <v>612258900</v>
      </c>
    </row>
    <row r="7" spans="1:15" ht="15.75" x14ac:dyDescent="0.25">
      <c r="A7" s="100"/>
      <c r="B7" s="50" t="s">
        <v>19</v>
      </c>
      <c r="C7" s="13"/>
      <c r="D7" s="13"/>
      <c r="E7" s="36"/>
      <c r="F7" s="13"/>
      <c r="G7" s="13"/>
      <c r="H7" s="33">
        <f>SUM(H11)</f>
        <v>59777900</v>
      </c>
      <c r="I7" s="33">
        <f t="shared" ref="I7:N9" si="1">SUM(I11)</f>
        <v>13198600</v>
      </c>
      <c r="J7" s="33">
        <f t="shared" si="1"/>
        <v>6333400</v>
      </c>
      <c r="K7" s="33">
        <f t="shared" si="1"/>
        <v>0</v>
      </c>
      <c r="L7" s="33">
        <f t="shared" si="1"/>
        <v>0</v>
      </c>
      <c r="M7" s="33">
        <f t="shared" si="1"/>
        <v>0</v>
      </c>
      <c r="N7" s="33">
        <f t="shared" si="1"/>
        <v>79309900</v>
      </c>
    </row>
    <row r="8" spans="1:15" ht="15.75" x14ac:dyDescent="0.25">
      <c r="A8" s="100"/>
      <c r="B8" s="50" t="s">
        <v>3</v>
      </c>
      <c r="C8" s="13" t="s">
        <v>17</v>
      </c>
      <c r="D8" s="13" t="s">
        <v>17</v>
      </c>
      <c r="E8" s="81" t="s">
        <v>17</v>
      </c>
      <c r="F8" s="13" t="s">
        <v>17</v>
      </c>
      <c r="G8" s="13" t="s">
        <v>17</v>
      </c>
      <c r="H8" s="33">
        <f>SUM(H12)</f>
        <v>96783900</v>
      </c>
      <c r="I8" s="33">
        <f t="shared" si="1"/>
        <v>75871300</v>
      </c>
      <c r="J8" s="33">
        <f t="shared" si="1"/>
        <v>70506700</v>
      </c>
      <c r="K8" s="33">
        <f t="shared" si="1"/>
        <v>0</v>
      </c>
      <c r="L8" s="33">
        <f t="shared" si="1"/>
        <v>0</v>
      </c>
      <c r="M8" s="33">
        <f t="shared" si="1"/>
        <v>0</v>
      </c>
      <c r="N8" s="33">
        <f t="shared" si="1"/>
        <v>243161900</v>
      </c>
      <c r="O8" s="82"/>
    </row>
    <row r="9" spans="1:15" ht="15.75" x14ac:dyDescent="0.25">
      <c r="A9" s="100"/>
      <c r="B9" s="50" t="s">
        <v>4</v>
      </c>
      <c r="C9" s="13" t="s">
        <v>17</v>
      </c>
      <c r="D9" s="13" t="s">
        <v>17</v>
      </c>
      <c r="E9" s="83" t="s">
        <v>17</v>
      </c>
      <c r="F9" s="13" t="s">
        <v>17</v>
      </c>
      <c r="G9" s="13" t="s">
        <v>17</v>
      </c>
      <c r="H9" s="33">
        <f>SUM(H13)</f>
        <v>92830900</v>
      </c>
      <c r="I9" s="33">
        <f t="shared" si="1"/>
        <v>140848200</v>
      </c>
      <c r="J9" s="33">
        <f t="shared" si="1"/>
        <v>56108000</v>
      </c>
      <c r="K9" s="33">
        <f t="shared" si="1"/>
        <v>0</v>
      </c>
      <c r="L9" s="33">
        <f t="shared" si="1"/>
        <v>0</v>
      </c>
      <c r="M9" s="33">
        <f t="shared" si="1"/>
        <v>0</v>
      </c>
      <c r="N9" s="33">
        <f t="shared" si="1"/>
        <v>289787100</v>
      </c>
      <c r="O9" s="82"/>
    </row>
    <row r="10" spans="1:15" ht="15.75" x14ac:dyDescent="0.25">
      <c r="A10" s="100"/>
      <c r="B10" s="50" t="s">
        <v>16</v>
      </c>
      <c r="C10" s="13" t="s">
        <v>17</v>
      </c>
      <c r="D10" s="13" t="s">
        <v>17</v>
      </c>
      <c r="E10" s="83" t="s">
        <v>17</v>
      </c>
      <c r="F10" s="13" t="s">
        <v>17</v>
      </c>
      <c r="G10" s="13" t="s">
        <v>17</v>
      </c>
      <c r="H10" s="31">
        <f>SUM(H11+H12+H13)</f>
        <v>249392700</v>
      </c>
      <c r="I10" s="31">
        <f t="shared" ref="I10:M10" si="2">SUM(I11+I12+I13)</f>
        <v>229918100</v>
      </c>
      <c r="J10" s="31">
        <f t="shared" si="2"/>
        <v>132948100</v>
      </c>
      <c r="K10" s="31">
        <f t="shared" si="2"/>
        <v>0</v>
      </c>
      <c r="L10" s="31">
        <f t="shared" si="2"/>
        <v>0</v>
      </c>
      <c r="M10" s="31">
        <f t="shared" si="2"/>
        <v>0</v>
      </c>
      <c r="N10" s="33">
        <f>SUM(H10+I10+J10+K10+L10+M10)</f>
        <v>612258900</v>
      </c>
      <c r="O10" s="82"/>
    </row>
    <row r="11" spans="1:15" ht="15.75" x14ac:dyDescent="0.25">
      <c r="A11" s="100"/>
      <c r="B11" s="50" t="s">
        <v>19</v>
      </c>
      <c r="C11" s="13"/>
      <c r="D11" s="13"/>
      <c r="E11" s="83"/>
      <c r="F11" s="13"/>
      <c r="G11" s="13"/>
      <c r="H11" s="31">
        <f>SUM(H19+H31)</f>
        <v>59777900</v>
      </c>
      <c r="I11" s="31">
        <f t="shared" ref="I11:N11" si="3">SUM(I19+I31)</f>
        <v>13198600</v>
      </c>
      <c r="J11" s="31">
        <f t="shared" si="3"/>
        <v>6333400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79309900</v>
      </c>
      <c r="O11" s="82"/>
    </row>
    <row r="12" spans="1:15" ht="15.75" x14ac:dyDescent="0.25">
      <c r="A12" s="100"/>
      <c r="B12" s="50" t="s">
        <v>3</v>
      </c>
      <c r="C12" s="13" t="s">
        <v>17</v>
      </c>
      <c r="D12" s="13" t="s">
        <v>17</v>
      </c>
      <c r="E12" s="13" t="s">
        <v>17</v>
      </c>
      <c r="F12" s="13" t="s">
        <v>17</v>
      </c>
      <c r="G12" s="13" t="s">
        <v>17</v>
      </c>
      <c r="H12" s="31">
        <f>SUM(H20+H32+H66)</f>
        <v>96783900</v>
      </c>
      <c r="I12" s="31">
        <f t="shared" ref="I12:N12" si="4">SUM(I20+I32+I66)</f>
        <v>75871300</v>
      </c>
      <c r="J12" s="31">
        <f t="shared" si="4"/>
        <v>70506700</v>
      </c>
      <c r="K12" s="31">
        <f t="shared" si="4"/>
        <v>0</v>
      </c>
      <c r="L12" s="31">
        <f t="shared" si="4"/>
        <v>0</v>
      </c>
      <c r="M12" s="31">
        <f t="shared" si="4"/>
        <v>0</v>
      </c>
      <c r="N12" s="31">
        <f t="shared" si="4"/>
        <v>243161900</v>
      </c>
    </row>
    <row r="13" spans="1:15" ht="15.75" x14ac:dyDescent="0.25">
      <c r="A13" s="49"/>
      <c r="B13" s="50" t="s">
        <v>4</v>
      </c>
      <c r="C13" s="7" t="s">
        <v>17</v>
      </c>
      <c r="D13" s="7" t="s">
        <v>17</v>
      </c>
      <c r="E13" s="7" t="s">
        <v>17</v>
      </c>
      <c r="F13" s="7" t="s">
        <v>17</v>
      </c>
      <c r="G13" s="7" t="s">
        <v>17</v>
      </c>
      <c r="H13" s="31">
        <f>SUM(H15+H21+H33+H48+H70)</f>
        <v>92830900</v>
      </c>
      <c r="I13" s="31">
        <f t="shared" ref="I13:N13" si="5">SUM(I15+I21+I33+I48+I70)</f>
        <v>140848200</v>
      </c>
      <c r="J13" s="31">
        <f t="shared" si="5"/>
        <v>56108000</v>
      </c>
      <c r="K13" s="31">
        <f t="shared" si="5"/>
        <v>0</v>
      </c>
      <c r="L13" s="31">
        <f t="shared" si="5"/>
        <v>0</v>
      </c>
      <c r="M13" s="31">
        <f t="shared" si="5"/>
        <v>0</v>
      </c>
      <c r="N13" s="31">
        <f t="shared" si="5"/>
        <v>289787100</v>
      </c>
    </row>
    <row r="14" spans="1:15" ht="45" x14ac:dyDescent="0.25">
      <c r="A14" s="88" t="s">
        <v>58</v>
      </c>
      <c r="B14" s="90" t="s">
        <v>84</v>
      </c>
      <c r="C14" s="76" t="s">
        <v>34</v>
      </c>
      <c r="D14" s="77" t="s">
        <v>34</v>
      </c>
      <c r="E14" s="76" t="s">
        <v>34</v>
      </c>
      <c r="F14" s="76" t="s">
        <v>34</v>
      </c>
      <c r="G14" s="76" t="s">
        <v>34</v>
      </c>
      <c r="H14" s="73">
        <f>SUM(H15)</f>
        <v>3000000</v>
      </c>
      <c r="I14" s="73">
        <f t="shared" ref="I14:N14" si="6">SUM(I15)</f>
        <v>2100000</v>
      </c>
      <c r="J14" s="73">
        <f t="shared" si="6"/>
        <v>2300000</v>
      </c>
      <c r="K14" s="73">
        <f t="shared" si="6"/>
        <v>0</v>
      </c>
      <c r="L14" s="73">
        <f t="shared" si="6"/>
        <v>0</v>
      </c>
      <c r="M14" s="73">
        <f t="shared" si="6"/>
        <v>0</v>
      </c>
      <c r="N14" s="73">
        <f t="shared" si="6"/>
        <v>7400000</v>
      </c>
    </row>
    <row r="15" spans="1:15" ht="15.75" x14ac:dyDescent="0.25">
      <c r="A15" s="58"/>
      <c r="B15" s="93" t="s">
        <v>4</v>
      </c>
      <c r="C15" s="87" t="s">
        <v>17</v>
      </c>
      <c r="D15" s="94" t="s">
        <v>17</v>
      </c>
      <c r="E15" s="87" t="s">
        <v>17</v>
      </c>
      <c r="F15" s="87" t="s">
        <v>17</v>
      </c>
      <c r="G15" s="87" t="s">
        <v>17</v>
      </c>
      <c r="H15" s="73">
        <f>SUM(H17)</f>
        <v>3000000</v>
      </c>
      <c r="I15" s="73">
        <f t="shared" ref="I15:N15" si="7">SUM(I17)</f>
        <v>2100000</v>
      </c>
      <c r="J15" s="73">
        <f t="shared" si="7"/>
        <v>2300000</v>
      </c>
      <c r="K15" s="73">
        <f t="shared" si="7"/>
        <v>0</v>
      </c>
      <c r="L15" s="73">
        <f t="shared" si="7"/>
        <v>0</v>
      </c>
      <c r="M15" s="73">
        <f t="shared" si="7"/>
        <v>0</v>
      </c>
      <c r="N15" s="73">
        <f t="shared" si="7"/>
        <v>7400000</v>
      </c>
    </row>
    <row r="16" spans="1:15" ht="28.5" x14ac:dyDescent="0.25">
      <c r="A16" s="92" t="s">
        <v>18</v>
      </c>
      <c r="B16" s="91" t="s">
        <v>43</v>
      </c>
      <c r="C16" s="43" t="s">
        <v>34</v>
      </c>
      <c r="D16" s="43" t="s">
        <v>34</v>
      </c>
      <c r="E16" s="43" t="s">
        <v>34</v>
      </c>
      <c r="F16" s="43" t="s">
        <v>34</v>
      </c>
      <c r="G16" s="43" t="s">
        <v>34</v>
      </c>
      <c r="H16" s="31">
        <f>SUM(H17)</f>
        <v>3000000</v>
      </c>
      <c r="I16" s="31">
        <f t="shared" ref="I16:N16" si="8">SUM(I17)</f>
        <v>2100000</v>
      </c>
      <c r="J16" s="31">
        <f t="shared" si="8"/>
        <v>2300000</v>
      </c>
      <c r="K16" s="31">
        <f t="shared" si="8"/>
        <v>0</v>
      </c>
      <c r="L16" s="31">
        <f t="shared" si="8"/>
        <v>0</v>
      </c>
      <c r="M16" s="31">
        <f t="shared" si="8"/>
        <v>0</v>
      </c>
      <c r="N16" s="31">
        <f t="shared" si="8"/>
        <v>7400000</v>
      </c>
    </row>
    <row r="17" spans="1:16" ht="15.75" x14ac:dyDescent="0.25">
      <c r="A17" s="47"/>
      <c r="B17" s="67" t="s">
        <v>4</v>
      </c>
      <c r="C17" s="46">
        <v>902</v>
      </c>
      <c r="D17" s="12" t="s">
        <v>12</v>
      </c>
      <c r="E17" s="46">
        <v>1510120990</v>
      </c>
      <c r="F17" s="46">
        <v>811</v>
      </c>
      <c r="G17" s="49"/>
      <c r="H17" s="6">
        <f>1000000+2000000</f>
        <v>3000000</v>
      </c>
      <c r="I17" s="9">
        <v>2100000</v>
      </c>
      <c r="J17" s="10">
        <v>2300000</v>
      </c>
      <c r="K17" s="9">
        <v>0</v>
      </c>
      <c r="L17" s="9">
        <v>0</v>
      </c>
      <c r="M17" s="9">
        <v>0</v>
      </c>
      <c r="N17" s="9">
        <f>SUM(H17:M17)</f>
        <v>7400000</v>
      </c>
    </row>
    <row r="18" spans="1:16" ht="31.5" x14ac:dyDescent="0.25">
      <c r="A18" s="95" t="s">
        <v>37</v>
      </c>
      <c r="B18" s="96" t="s">
        <v>82</v>
      </c>
      <c r="C18" s="97" t="s">
        <v>34</v>
      </c>
      <c r="D18" s="97" t="s">
        <v>34</v>
      </c>
      <c r="E18" s="97" t="s">
        <v>34</v>
      </c>
      <c r="F18" s="97" t="s">
        <v>34</v>
      </c>
      <c r="G18" s="97" t="s">
        <v>34</v>
      </c>
      <c r="H18" s="73">
        <f t="shared" ref="H18:N18" si="9">SUM(H22+H26)</f>
        <v>93986300</v>
      </c>
      <c r="I18" s="73">
        <f t="shared" si="9"/>
        <v>27406300</v>
      </c>
      <c r="J18" s="73">
        <f t="shared" si="9"/>
        <v>26826100</v>
      </c>
      <c r="K18" s="73">
        <f t="shared" si="9"/>
        <v>0</v>
      </c>
      <c r="L18" s="73">
        <f t="shared" si="9"/>
        <v>0</v>
      </c>
      <c r="M18" s="73">
        <f t="shared" si="9"/>
        <v>0</v>
      </c>
      <c r="N18" s="73">
        <f t="shared" si="9"/>
        <v>148218700</v>
      </c>
    </row>
    <row r="19" spans="1:16" ht="15.75" x14ac:dyDescent="0.25">
      <c r="A19" s="95"/>
      <c r="B19" s="96" t="s">
        <v>19</v>
      </c>
      <c r="C19" s="97"/>
      <c r="D19" s="97"/>
      <c r="E19" s="97"/>
      <c r="F19" s="97"/>
      <c r="G19" s="97"/>
      <c r="H19" s="73">
        <f>SUM(H23+H27)</f>
        <v>55000100</v>
      </c>
      <c r="I19" s="73">
        <f t="shared" ref="I19:N19" si="10">SUM(I23+I27)</f>
        <v>7823600</v>
      </c>
      <c r="J19" s="73">
        <f t="shared" si="10"/>
        <v>6333400</v>
      </c>
      <c r="K19" s="73">
        <f t="shared" si="10"/>
        <v>0</v>
      </c>
      <c r="L19" s="73">
        <f t="shared" si="10"/>
        <v>0</v>
      </c>
      <c r="M19" s="73">
        <f t="shared" si="10"/>
        <v>0</v>
      </c>
      <c r="N19" s="73">
        <f t="shared" si="10"/>
        <v>69157100</v>
      </c>
    </row>
    <row r="20" spans="1:16" ht="15.75" x14ac:dyDescent="0.25">
      <c r="A20" s="95"/>
      <c r="B20" s="96" t="s">
        <v>3</v>
      </c>
      <c r="C20" s="97"/>
      <c r="D20" s="97"/>
      <c r="E20" s="97"/>
      <c r="F20" s="97"/>
      <c r="G20" s="97"/>
      <c r="H20" s="73">
        <f>SUM(H24+H29)</f>
        <v>33437900</v>
      </c>
      <c r="I20" s="73">
        <f t="shared" ref="I20:N20" si="11">SUM(I24+I29)</f>
        <v>16611800</v>
      </c>
      <c r="J20" s="73">
        <f t="shared" si="11"/>
        <v>18541300</v>
      </c>
      <c r="K20" s="73">
        <f t="shared" si="11"/>
        <v>0</v>
      </c>
      <c r="L20" s="73">
        <f t="shared" si="11"/>
        <v>0</v>
      </c>
      <c r="M20" s="73">
        <f t="shared" si="11"/>
        <v>0</v>
      </c>
      <c r="N20" s="73">
        <f t="shared" si="11"/>
        <v>68591000</v>
      </c>
    </row>
    <row r="21" spans="1:16" ht="15.75" x14ac:dyDescent="0.25">
      <c r="A21" s="95"/>
      <c r="B21" s="96" t="s">
        <v>4</v>
      </c>
      <c r="C21" s="97"/>
      <c r="D21" s="97"/>
      <c r="E21" s="97"/>
      <c r="F21" s="97"/>
      <c r="G21" s="97"/>
      <c r="H21" s="73">
        <f>SUM(H25+H28)</f>
        <v>5548300</v>
      </c>
      <c r="I21" s="73">
        <f t="shared" ref="I21:N21" si="12">SUM(I25+I28)</f>
        <v>2970900</v>
      </c>
      <c r="J21" s="73">
        <f t="shared" si="12"/>
        <v>1951400</v>
      </c>
      <c r="K21" s="73">
        <f t="shared" si="12"/>
        <v>0</v>
      </c>
      <c r="L21" s="73">
        <f t="shared" si="12"/>
        <v>0</v>
      </c>
      <c r="M21" s="73">
        <f t="shared" si="12"/>
        <v>0</v>
      </c>
      <c r="N21" s="73">
        <f t="shared" si="12"/>
        <v>10470600</v>
      </c>
    </row>
    <row r="22" spans="1:16" ht="126" x14ac:dyDescent="0.25">
      <c r="A22" s="98" t="s">
        <v>39</v>
      </c>
      <c r="B22" s="65" t="s">
        <v>59</v>
      </c>
      <c r="C22" s="49" t="s">
        <v>34</v>
      </c>
      <c r="D22" s="44" t="s">
        <v>34</v>
      </c>
      <c r="E22" s="49" t="s">
        <v>34</v>
      </c>
      <c r="F22" s="49" t="s">
        <v>34</v>
      </c>
      <c r="G22" s="49" t="s">
        <v>34</v>
      </c>
      <c r="H22" s="31">
        <f>SUM(H23+H24+H25)</f>
        <v>29339700</v>
      </c>
      <c r="I22" s="31">
        <f t="shared" ref="I22:N22" si="13">SUM(I23+I24+I25)</f>
        <v>27406300</v>
      </c>
      <c r="J22" s="31">
        <f t="shared" si="13"/>
        <v>26826100</v>
      </c>
      <c r="K22" s="31">
        <f t="shared" si="13"/>
        <v>0</v>
      </c>
      <c r="L22" s="31">
        <f t="shared" si="13"/>
        <v>0</v>
      </c>
      <c r="M22" s="31">
        <f t="shared" si="13"/>
        <v>0</v>
      </c>
      <c r="N22" s="31">
        <f t="shared" si="13"/>
        <v>83572100</v>
      </c>
    </row>
    <row r="23" spans="1:16" ht="21.75" customHeight="1" x14ac:dyDescent="0.25">
      <c r="A23" s="47"/>
      <c r="B23" s="53" t="s">
        <v>96</v>
      </c>
      <c r="C23" s="109" t="s">
        <v>9</v>
      </c>
      <c r="D23" s="109" t="s">
        <v>12</v>
      </c>
      <c r="E23" s="12" t="s">
        <v>75</v>
      </c>
      <c r="F23" s="109" t="s">
        <v>11</v>
      </c>
      <c r="G23" s="109" t="s">
        <v>88</v>
      </c>
      <c r="H23" s="6">
        <v>5000000</v>
      </c>
      <c r="I23" s="6">
        <v>7823600</v>
      </c>
      <c r="J23" s="110">
        <v>6333400</v>
      </c>
      <c r="K23" s="6">
        <v>0</v>
      </c>
      <c r="L23" s="6">
        <v>0</v>
      </c>
      <c r="M23" s="6">
        <v>0</v>
      </c>
      <c r="N23" s="9">
        <f>SUM(H23:M23)</f>
        <v>19157000</v>
      </c>
      <c r="P23" s="99"/>
    </row>
    <row r="24" spans="1:16" ht="15.75" x14ac:dyDescent="0.25">
      <c r="A24" s="66"/>
      <c r="B24" s="53" t="s">
        <v>97</v>
      </c>
      <c r="C24" s="109" t="s">
        <v>9</v>
      </c>
      <c r="D24" s="109" t="s">
        <v>12</v>
      </c>
      <c r="E24" s="12" t="s">
        <v>76</v>
      </c>
      <c r="F24" s="109" t="s">
        <v>11</v>
      </c>
      <c r="G24" s="109"/>
      <c r="H24" s="6">
        <f>15666100+3771900</f>
        <v>19438000</v>
      </c>
      <c r="I24" s="6">
        <f>10709900+5901900</f>
        <v>16611800</v>
      </c>
      <c r="J24" s="110">
        <f>13763600+4777700</f>
        <v>18541300</v>
      </c>
      <c r="K24" s="6">
        <v>0</v>
      </c>
      <c r="L24" s="6">
        <v>0</v>
      </c>
      <c r="M24" s="6">
        <v>0</v>
      </c>
      <c r="N24" s="9">
        <f t="shared" ref="N24:N25" si="14">SUM(H24:M24)</f>
        <v>54591100</v>
      </c>
    </row>
    <row r="25" spans="1:16" ht="15.75" x14ac:dyDescent="0.25">
      <c r="A25" s="66"/>
      <c r="B25" s="53" t="s">
        <v>4</v>
      </c>
      <c r="C25" s="109" t="s">
        <v>9</v>
      </c>
      <c r="D25" s="109" t="s">
        <v>12</v>
      </c>
      <c r="E25" s="12" t="s">
        <v>77</v>
      </c>
      <c r="F25" s="109" t="s">
        <v>11</v>
      </c>
      <c r="G25" s="109"/>
      <c r="H25" s="6">
        <f>158300+88700+4654700</f>
        <v>4901700</v>
      </c>
      <c r="I25" s="6">
        <f>108200+138700+2724000</f>
        <v>2970900</v>
      </c>
      <c r="J25" s="110">
        <f>139100+112300+1700000</f>
        <v>1951400</v>
      </c>
      <c r="K25" s="6">
        <v>0</v>
      </c>
      <c r="L25" s="6">
        <v>0</v>
      </c>
      <c r="M25" s="6">
        <v>0</v>
      </c>
      <c r="N25" s="9">
        <f t="shared" si="14"/>
        <v>9824000</v>
      </c>
    </row>
    <row r="26" spans="1:16" ht="63" x14ac:dyDescent="0.25">
      <c r="A26" s="111" t="s">
        <v>60</v>
      </c>
      <c r="B26" s="65" t="s">
        <v>61</v>
      </c>
      <c r="C26" s="49" t="s">
        <v>34</v>
      </c>
      <c r="D26" s="49" t="s">
        <v>34</v>
      </c>
      <c r="E26" s="49" t="s">
        <v>34</v>
      </c>
      <c r="F26" s="49" t="s">
        <v>34</v>
      </c>
      <c r="G26" s="49" t="s">
        <v>34</v>
      </c>
      <c r="H26" s="31">
        <f>SUM(H27+H28+H29)</f>
        <v>64646600</v>
      </c>
      <c r="I26" s="31">
        <f t="shared" ref="I26:N26" si="15">SUM(I27+I28+I29)</f>
        <v>0</v>
      </c>
      <c r="J26" s="31">
        <f t="shared" si="15"/>
        <v>0</v>
      </c>
      <c r="K26" s="31">
        <f t="shared" si="15"/>
        <v>0</v>
      </c>
      <c r="L26" s="31">
        <f t="shared" si="15"/>
        <v>0</v>
      </c>
      <c r="M26" s="31">
        <f t="shared" si="15"/>
        <v>0</v>
      </c>
      <c r="N26" s="31">
        <f t="shared" si="15"/>
        <v>64646600</v>
      </c>
    </row>
    <row r="27" spans="1:16" ht="19.5" customHeight="1" x14ac:dyDescent="0.25">
      <c r="A27" s="112"/>
      <c r="B27" s="53" t="s">
        <v>96</v>
      </c>
      <c r="C27" s="109" t="s">
        <v>9</v>
      </c>
      <c r="D27" s="109" t="s">
        <v>12</v>
      </c>
      <c r="E27" s="12" t="s">
        <v>73</v>
      </c>
      <c r="F27" s="109" t="s">
        <v>11</v>
      </c>
      <c r="G27" s="109" t="s">
        <v>87</v>
      </c>
      <c r="H27" s="6">
        <v>50000100</v>
      </c>
      <c r="I27" s="6">
        <v>0</v>
      </c>
      <c r="J27" s="110">
        <v>0</v>
      </c>
      <c r="K27" s="6">
        <v>0</v>
      </c>
      <c r="L27" s="6">
        <v>0</v>
      </c>
      <c r="M27" s="6">
        <v>0</v>
      </c>
      <c r="N27" s="9">
        <f>SUM(H27:M27)</f>
        <v>50000100</v>
      </c>
    </row>
    <row r="28" spans="1:16" ht="30" x14ac:dyDescent="0.25">
      <c r="A28" s="66"/>
      <c r="B28" s="53" t="s">
        <v>98</v>
      </c>
      <c r="C28" s="109" t="s">
        <v>9</v>
      </c>
      <c r="D28" s="109" t="s">
        <v>12</v>
      </c>
      <c r="E28" s="12" t="s">
        <v>73</v>
      </c>
      <c r="F28" s="109" t="s">
        <v>11</v>
      </c>
      <c r="G28" s="109" t="s">
        <v>87</v>
      </c>
      <c r="H28" s="6">
        <f>510200+136400</f>
        <v>646600</v>
      </c>
      <c r="I28" s="6">
        <v>0</v>
      </c>
      <c r="J28" s="110">
        <v>0</v>
      </c>
      <c r="K28" s="6">
        <v>0</v>
      </c>
      <c r="L28" s="6">
        <v>0</v>
      </c>
      <c r="M28" s="6">
        <v>0</v>
      </c>
      <c r="N28" s="9">
        <f t="shared" ref="N28:N29" si="16">SUM(H28:M28)</f>
        <v>646600</v>
      </c>
    </row>
    <row r="29" spans="1:16" ht="15.75" x14ac:dyDescent="0.25">
      <c r="A29" s="66"/>
      <c r="B29" s="53" t="s">
        <v>97</v>
      </c>
      <c r="C29" s="109" t="s">
        <v>9</v>
      </c>
      <c r="D29" s="109" t="s">
        <v>12</v>
      </c>
      <c r="E29" s="12" t="s">
        <v>74</v>
      </c>
      <c r="F29" s="109" t="s">
        <v>11</v>
      </c>
      <c r="G29" s="109"/>
      <c r="H29" s="6">
        <f>13494900+505000</f>
        <v>13999900</v>
      </c>
      <c r="I29" s="6">
        <v>0</v>
      </c>
      <c r="J29" s="110">
        <v>0</v>
      </c>
      <c r="K29" s="6">
        <v>0</v>
      </c>
      <c r="L29" s="6">
        <v>0</v>
      </c>
      <c r="M29" s="6">
        <v>0</v>
      </c>
      <c r="N29" s="9">
        <f t="shared" si="16"/>
        <v>13999900</v>
      </c>
    </row>
    <row r="30" spans="1:16" ht="47.25" x14ac:dyDescent="0.25">
      <c r="A30" s="97">
        <v>3</v>
      </c>
      <c r="B30" s="60" t="s">
        <v>36</v>
      </c>
      <c r="C30" s="74" t="s">
        <v>31</v>
      </c>
      <c r="D30" s="74" t="s">
        <v>31</v>
      </c>
      <c r="E30" s="74" t="s">
        <v>31</v>
      </c>
      <c r="F30" s="74" t="s">
        <v>31</v>
      </c>
      <c r="G30" s="74" t="s">
        <v>31</v>
      </c>
      <c r="H30" s="73">
        <f>SUM(H31+H32+H33)</f>
        <v>70420400</v>
      </c>
      <c r="I30" s="73">
        <f t="shared" ref="I30:N30" si="17">SUM(I31+I32+I33)</f>
        <v>146381400</v>
      </c>
      <c r="J30" s="73">
        <f t="shared" si="17"/>
        <v>52015600</v>
      </c>
      <c r="K30" s="73">
        <f t="shared" si="17"/>
        <v>0</v>
      </c>
      <c r="L30" s="73">
        <f t="shared" si="17"/>
        <v>0</v>
      </c>
      <c r="M30" s="73">
        <f t="shared" si="17"/>
        <v>0</v>
      </c>
      <c r="N30" s="73">
        <f t="shared" si="17"/>
        <v>268817400</v>
      </c>
    </row>
    <row r="31" spans="1:16" ht="15.75" x14ac:dyDescent="0.25">
      <c r="A31" s="49"/>
      <c r="B31" s="60" t="s">
        <v>19</v>
      </c>
      <c r="C31" s="74" t="s">
        <v>31</v>
      </c>
      <c r="D31" s="74" t="s">
        <v>31</v>
      </c>
      <c r="E31" s="74" t="s">
        <v>31</v>
      </c>
      <c r="F31" s="74" t="s">
        <v>31</v>
      </c>
      <c r="G31" s="74" t="s">
        <v>31</v>
      </c>
      <c r="H31" s="73">
        <f>SUM(H41)</f>
        <v>4777800</v>
      </c>
      <c r="I31" s="73">
        <f t="shared" ref="I31:N31" si="18">SUM(I41)</f>
        <v>5375000</v>
      </c>
      <c r="J31" s="73">
        <f t="shared" si="18"/>
        <v>0</v>
      </c>
      <c r="K31" s="73">
        <f t="shared" si="18"/>
        <v>0</v>
      </c>
      <c r="L31" s="73">
        <f t="shared" si="18"/>
        <v>0</v>
      </c>
      <c r="M31" s="73">
        <f t="shared" si="18"/>
        <v>0</v>
      </c>
      <c r="N31" s="73">
        <f t="shared" si="18"/>
        <v>10152800</v>
      </c>
    </row>
    <row r="32" spans="1:16" ht="15.75" x14ac:dyDescent="0.25">
      <c r="A32" s="44"/>
      <c r="B32" s="60" t="s">
        <v>3</v>
      </c>
      <c r="C32" s="75" t="s">
        <v>31</v>
      </c>
      <c r="D32" s="75" t="s">
        <v>31</v>
      </c>
      <c r="E32" s="75" t="s">
        <v>31</v>
      </c>
      <c r="F32" s="75" t="s">
        <v>31</v>
      </c>
      <c r="G32" s="75" t="s">
        <v>31</v>
      </c>
      <c r="H32" s="73">
        <f t="shared" ref="H32:N32" si="19">SUM(H35+H38+H42+H45)</f>
        <v>60604300</v>
      </c>
      <c r="I32" s="73">
        <f t="shared" si="19"/>
        <v>56410200</v>
      </c>
      <c r="J32" s="73">
        <f t="shared" si="19"/>
        <v>49000000</v>
      </c>
      <c r="K32" s="73">
        <f t="shared" si="19"/>
        <v>0</v>
      </c>
      <c r="L32" s="73">
        <f t="shared" si="19"/>
        <v>0</v>
      </c>
      <c r="M32" s="73">
        <f t="shared" si="19"/>
        <v>0</v>
      </c>
      <c r="N32" s="73">
        <f t="shared" si="19"/>
        <v>166014500</v>
      </c>
    </row>
    <row r="33" spans="1:18" ht="15.75" x14ac:dyDescent="0.25">
      <c r="A33" s="44"/>
      <c r="B33" s="60" t="s">
        <v>4</v>
      </c>
      <c r="C33" s="75" t="s">
        <v>31</v>
      </c>
      <c r="D33" s="75" t="s">
        <v>31</v>
      </c>
      <c r="E33" s="75" t="s">
        <v>31</v>
      </c>
      <c r="F33" s="75" t="s">
        <v>31</v>
      </c>
      <c r="G33" s="75" t="s">
        <v>31</v>
      </c>
      <c r="H33" s="73">
        <f>SUM(H36+H39+H43+H46)</f>
        <v>5038300</v>
      </c>
      <c r="I33" s="73">
        <f t="shared" ref="I33:N33" si="20">SUM(I36+I39+I43+I46)</f>
        <v>84596200</v>
      </c>
      <c r="J33" s="73">
        <f t="shared" si="20"/>
        <v>3015600</v>
      </c>
      <c r="K33" s="73">
        <f t="shared" si="20"/>
        <v>0</v>
      </c>
      <c r="L33" s="73">
        <f t="shared" si="20"/>
        <v>0</v>
      </c>
      <c r="M33" s="73">
        <f t="shared" si="20"/>
        <v>0</v>
      </c>
      <c r="N33" s="73">
        <f t="shared" si="20"/>
        <v>92650100</v>
      </c>
    </row>
    <row r="34" spans="1:18" ht="47.25" x14ac:dyDescent="0.25">
      <c r="A34" s="44" t="s">
        <v>41</v>
      </c>
      <c r="B34" s="50" t="s">
        <v>20</v>
      </c>
      <c r="C34" s="7" t="s">
        <v>31</v>
      </c>
      <c r="D34" s="7" t="s">
        <v>31</v>
      </c>
      <c r="E34" s="7" t="s">
        <v>31</v>
      </c>
      <c r="F34" s="7" t="s">
        <v>31</v>
      </c>
      <c r="G34" s="7" t="s">
        <v>31</v>
      </c>
      <c r="H34" s="31">
        <f>SUM(H35+H36)</f>
        <v>10309300</v>
      </c>
      <c r="I34" s="31">
        <f t="shared" ref="I34:N34" si="21">SUM(I35+I36)</f>
        <v>20618600</v>
      </c>
      <c r="J34" s="31">
        <f t="shared" si="21"/>
        <v>15464000</v>
      </c>
      <c r="K34" s="31">
        <f t="shared" si="21"/>
        <v>0</v>
      </c>
      <c r="L34" s="31">
        <f t="shared" si="21"/>
        <v>0</v>
      </c>
      <c r="M34" s="31">
        <f t="shared" si="21"/>
        <v>0</v>
      </c>
      <c r="N34" s="31">
        <f t="shared" si="21"/>
        <v>46391900</v>
      </c>
    </row>
    <row r="35" spans="1:18" ht="21" customHeight="1" x14ac:dyDescent="0.25">
      <c r="A35" s="55"/>
      <c r="B35" s="53" t="s">
        <v>3</v>
      </c>
      <c r="C35" s="109" t="s">
        <v>9</v>
      </c>
      <c r="D35" s="109" t="s">
        <v>12</v>
      </c>
      <c r="E35" s="109" t="s">
        <v>44</v>
      </c>
      <c r="F35" s="109" t="s">
        <v>11</v>
      </c>
      <c r="G35" s="109" t="s">
        <v>28</v>
      </c>
      <c r="H35" s="6">
        <v>10000000</v>
      </c>
      <c r="I35" s="6">
        <v>20000000</v>
      </c>
      <c r="J35" s="6">
        <v>15000000</v>
      </c>
      <c r="K35" s="6">
        <v>0</v>
      </c>
      <c r="L35" s="84">
        <v>0</v>
      </c>
      <c r="M35" s="84">
        <v>0</v>
      </c>
      <c r="N35" s="84">
        <f>SUM(H35:M35)</f>
        <v>45000000</v>
      </c>
    </row>
    <row r="36" spans="1:18" ht="15.75" x14ac:dyDescent="0.25">
      <c r="A36" s="55"/>
      <c r="B36" s="53" t="s">
        <v>4</v>
      </c>
      <c r="C36" s="109" t="s">
        <v>9</v>
      </c>
      <c r="D36" s="109" t="s">
        <v>12</v>
      </c>
      <c r="E36" s="109" t="s">
        <v>45</v>
      </c>
      <c r="F36" s="109" t="s">
        <v>11</v>
      </c>
      <c r="G36" s="109" t="s">
        <v>29</v>
      </c>
      <c r="H36" s="6">
        <v>309300</v>
      </c>
      <c r="I36" s="6">
        <v>618600</v>
      </c>
      <c r="J36" s="28">
        <v>464000</v>
      </c>
      <c r="K36" s="6">
        <v>0</v>
      </c>
      <c r="L36" s="6">
        <v>0</v>
      </c>
      <c r="M36" s="6">
        <v>0</v>
      </c>
      <c r="N36" s="84">
        <f>SUM(H36:M36)</f>
        <v>1391900</v>
      </c>
    </row>
    <row r="37" spans="1:18" ht="31.5" x14ac:dyDescent="0.25">
      <c r="A37" s="55" t="s">
        <v>63</v>
      </c>
      <c r="B37" s="50" t="s">
        <v>21</v>
      </c>
      <c r="C37" s="13" t="s">
        <v>31</v>
      </c>
      <c r="D37" s="13" t="s">
        <v>31</v>
      </c>
      <c r="E37" s="13" t="s">
        <v>31</v>
      </c>
      <c r="F37" s="13" t="s">
        <v>31</v>
      </c>
      <c r="G37" s="13" t="s">
        <v>31</v>
      </c>
      <c r="H37" s="31">
        <f>SUM(H38+H39)</f>
        <v>26182400</v>
      </c>
      <c r="I37" s="31">
        <f t="shared" ref="I37:N37" si="22">SUM(I38+I39)</f>
        <v>92909300</v>
      </c>
      <c r="J37" s="31">
        <f t="shared" si="22"/>
        <v>11809300</v>
      </c>
      <c r="K37" s="31">
        <f t="shared" si="22"/>
        <v>0</v>
      </c>
      <c r="L37" s="31">
        <f t="shared" si="22"/>
        <v>0</v>
      </c>
      <c r="M37" s="31">
        <f t="shared" si="22"/>
        <v>0</v>
      </c>
      <c r="N37" s="31">
        <f t="shared" si="22"/>
        <v>130901000</v>
      </c>
    </row>
    <row r="38" spans="1:18" ht="20.25" customHeight="1" x14ac:dyDescent="0.25">
      <c r="A38" s="55"/>
      <c r="B38" s="53" t="s">
        <v>3</v>
      </c>
      <c r="C38" s="109" t="s">
        <v>9</v>
      </c>
      <c r="D38" s="109" t="s">
        <v>10</v>
      </c>
      <c r="E38" s="109" t="s">
        <v>57</v>
      </c>
      <c r="F38" s="109" t="s">
        <v>11</v>
      </c>
      <c r="G38" s="109"/>
      <c r="H38" s="6">
        <v>23000000</v>
      </c>
      <c r="I38" s="6">
        <v>10000000</v>
      </c>
      <c r="J38" s="110">
        <v>10000000</v>
      </c>
      <c r="K38" s="6">
        <v>0</v>
      </c>
      <c r="L38" s="6">
        <v>0</v>
      </c>
      <c r="M38" s="6">
        <v>0</v>
      </c>
      <c r="N38" s="6">
        <f>SUM(H38:M38)</f>
        <v>43000000</v>
      </c>
      <c r="R38" s="118"/>
    </row>
    <row r="39" spans="1:18" ht="29.25" customHeight="1" x14ac:dyDescent="0.25">
      <c r="A39" s="55"/>
      <c r="B39" s="53" t="s">
        <v>4</v>
      </c>
      <c r="C39" s="109" t="s">
        <v>9</v>
      </c>
      <c r="D39" s="109" t="s">
        <v>10</v>
      </c>
      <c r="E39" s="109" t="s">
        <v>47</v>
      </c>
      <c r="F39" s="109" t="s">
        <v>11</v>
      </c>
      <c r="G39" s="109" t="s">
        <v>29</v>
      </c>
      <c r="H39" s="6">
        <f>1500000+271000+700000+711400</f>
        <v>3182400</v>
      </c>
      <c r="I39" s="6">
        <f>1500000+90000000-8900000+309300</f>
        <v>82909300</v>
      </c>
      <c r="J39" s="110">
        <f>1500000+309300</f>
        <v>1809300</v>
      </c>
      <c r="K39" s="6">
        <v>0</v>
      </c>
      <c r="L39" s="6">
        <v>0</v>
      </c>
      <c r="M39" s="6">
        <v>0</v>
      </c>
      <c r="N39" s="6">
        <f>SUM(H39:M39)</f>
        <v>87901000</v>
      </c>
      <c r="O39" s="119"/>
      <c r="P39" s="120"/>
      <c r="Q39" s="120"/>
      <c r="R39" s="118"/>
    </row>
    <row r="40" spans="1:18" ht="15.75" x14ac:dyDescent="0.25">
      <c r="A40" s="55" t="s">
        <v>64</v>
      </c>
      <c r="B40" s="50" t="s">
        <v>22</v>
      </c>
      <c r="C40" s="13" t="s">
        <v>31</v>
      </c>
      <c r="D40" s="13" t="s">
        <v>31</v>
      </c>
      <c r="E40" s="13" t="s">
        <v>31</v>
      </c>
      <c r="F40" s="13" t="s">
        <v>31</v>
      </c>
      <c r="G40" s="13" t="s">
        <v>31</v>
      </c>
      <c r="H40" s="31">
        <f>SUM(H41+H42+H43)</f>
        <v>9186400</v>
      </c>
      <c r="I40" s="31">
        <f t="shared" ref="I40:N40" si="23">SUM(I41+I42+I43)</f>
        <v>10865200</v>
      </c>
      <c r="J40" s="31">
        <f t="shared" si="23"/>
        <v>0</v>
      </c>
      <c r="K40" s="31">
        <f t="shared" si="23"/>
        <v>0</v>
      </c>
      <c r="L40" s="31">
        <f t="shared" si="23"/>
        <v>0</v>
      </c>
      <c r="M40" s="31">
        <f t="shared" si="23"/>
        <v>0</v>
      </c>
      <c r="N40" s="31">
        <f t="shared" si="23"/>
        <v>20051600</v>
      </c>
    </row>
    <row r="41" spans="1:18" ht="21.75" customHeight="1" x14ac:dyDescent="0.25">
      <c r="A41" s="55"/>
      <c r="B41" s="53" t="s">
        <v>19</v>
      </c>
      <c r="C41" s="46">
        <v>902</v>
      </c>
      <c r="D41" s="12" t="s">
        <v>12</v>
      </c>
      <c r="E41" s="46" t="s">
        <v>89</v>
      </c>
      <c r="F41" s="46">
        <v>612</v>
      </c>
      <c r="G41" s="30" t="s">
        <v>90</v>
      </c>
      <c r="H41" s="9">
        <v>4777800</v>
      </c>
      <c r="I41" s="9">
        <v>5375000</v>
      </c>
      <c r="J41" s="9">
        <v>0</v>
      </c>
      <c r="K41" s="9">
        <v>0</v>
      </c>
      <c r="L41" s="9">
        <v>0</v>
      </c>
      <c r="M41" s="9">
        <v>0</v>
      </c>
      <c r="N41" s="9">
        <f>SUM(H41+I41+J41+K41+L41+M41)</f>
        <v>10152800</v>
      </c>
    </row>
    <row r="42" spans="1:18" ht="30" x14ac:dyDescent="0.25">
      <c r="A42" s="55"/>
      <c r="B42" s="53" t="s">
        <v>3</v>
      </c>
      <c r="C42" s="109" t="s">
        <v>9</v>
      </c>
      <c r="D42" s="109" t="s">
        <v>12</v>
      </c>
      <c r="E42" s="46" t="s">
        <v>89</v>
      </c>
      <c r="F42" s="109" t="s">
        <v>11</v>
      </c>
      <c r="G42" s="30" t="s">
        <v>90</v>
      </c>
      <c r="H42" s="6">
        <v>3604300</v>
      </c>
      <c r="I42" s="6">
        <v>5164200</v>
      </c>
      <c r="J42" s="110">
        <v>0</v>
      </c>
      <c r="K42" s="6">
        <v>0</v>
      </c>
      <c r="L42" s="6">
        <v>0</v>
      </c>
      <c r="M42" s="6">
        <v>0</v>
      </c>
      <c r="N42" s="9">
        <f t="shared" ref="N42:N43" si="24">SUM(H42+I42+J42+K42+L42+M42)</f>
        <v>8768500</v>
      </c>
    </row>
    <row r="43" spans="1:18" ht="30" x14ac:dyDescent="0.25">
      <c r="A43" s="55"/>
      <c r="B43" s="53" t="s">
        <v>4</v>
      </c>
      <c r="C43" s="109" t="s">
        <v>9</v>
      </c>
      <c r="D43" s="109" t="s">
        <v>12</v>
      </c>
      <c r="E43" s="46" t="s">
        <v>89</v>
      </c>
      <c r="F43" s="109" t="s">
        <v>11</v>
      </c>
      <c r="G43" s="30" t="s">
        <v>90</v>
      </c>
      <c r="H43" s="6">
        <f>259300+545000</f>
        <v>804300</v>
      </c>
      <c r="I43" s="6">
        <v>326000</v>
      </c>
      <c r="J43" s="110">
        <v>0</v>
      </c>
      <c r="K43" s="6">
        <v>0</v>
      </c>
      <c r="L43" s="6">
        <v>0</v>
      </c>
      <c r="M43" s="6">
        <v>0</v>
      </c>
      <c r="N43" s="9">
        <f t="shared" si="24"/>
        <v>1130300</v>
      </c>
    </row>
    <row r="44" spans="1:18" ht="31.5" x14ac:dyDescent="0.25">
      <c r="A44" s="55" t="s">
        <v>65</v>
      </c>
      <c r="B44" s="59" t="s">
        <v>23</v>
      </c>
      <c r="C44" s="7" t="s">
        <v>31</v>
      </c>
      <c r="D44" s="13" t="s">
        <v>31</v>
      </c>
      <c r="E44" s="7" t="s">
        <v>31</v>
      </c>
      <c r="F44" s="7" t="s">
        <v>31</v>
      </c>
      <c r="G44" s="7" t="s">
        <v>31</v>
      </c>
      <c r="H44" s="31">
        <f>SUM(H45+H46)</f>
        <v>24742300</v>
      </c>
      <c r="I44" s="31">
        <f t="shared" ref="I44:N44" si="25">SUM(I45+I46)</f>
        <v>21988300</v>
      </c>
      <c r="J44" s="31">
        <f t="shared" si="25"/>
        <v>24742300</v>
      </c>
      <c r="K44" s="31">
        <f t="shared" si="25"/>
        <v>0</v>
      </c>
      <c r="L44" s="31">
        <f t="shared" si="25"/>
        <v>0</v>
      </c>
      <c r="M44" s="31">
        <f t="shared" si="25"/>
        <v>0</v>
      </c>
      <c r="N44" s="31">
        <f t="shared" si="25"/>
        <v>71472900</v>
      </c>
    </row>
    <row r="45" spans="1:18" ht="30" x14ac:dyDescent="0.25">
      <c r="A45" s="55"/>
      <c r="B45" s="113" t="s">
        <v>3</v>
      </c>
      <c r="C45" s="30">
        <v>902</v>
      </c>
      <c r="D45" s="109" t="s">
        <v>12</v>
      </c>
      <c r="E45" s="30">
        <v>1540163350</v>
      </c>
      <c r="F45" s="30">
        <v>612</v>
      </c>
      <c r="G45" s="30" t="s">
        <v>32</v>
      </c>
      <c r="H45" s="6">
        <v>24000000</v>
      </c>
      <c r="I45" s="6">
        <f>24000000-2754000</f>
        <v>21246000</v>
      </c>
      <c r="J45" s="110">
        <v>24000000</v>
      </c>
      <c r="K45" s="6">
        <v>0</v>
      </c>
      <c r="L45" s="6">
        <v>0</v>
      </c>
      <c r="M45" s="6">
        <v>0</v>
      </c>
      <c r="N45" s="6">
        <f>SUM(H45+I45+J45+K45+L45+M45)</f>
        <v>69246000</v>
      </c>
    </row>
    <row r="46" spans="1:18" ht="15.75" x14ac:dyDescent="0.25">
      <c r="A46" s="55"/>
      <c r="B46" s="113" t="s">
        <v>4</v>
      </c>
      <c r="C46" s="30">
        <v>902</v>
      </c>
      <c r="D46" s="109" t="s">
        <v>12</v>
      </c>
      <c r="E46" s="30" t="s">
        <v>45</v>
      </c>
      <c r="F46" s="30">
        <v>612</v>
      </c>
      <c r="G46" s="30">
        <v>5</v>
      </c>
      <c r="H46" s="6">
        <v>742300</v>
      </c>
      <c r="I46" s="6">
        <v>742300</v>
      </c>
      <c r="J46" s="110">
        <v>742300</v>
      </c>
      <c r="K46" s="6">
        <v>0</v>
      </c>
      <c r="L46" s="6">
        <v>0</v>
      </c>
      <c r="M46" s="6">
        <v>0</v>
      </c>
      <c r="N46" s="6">
        <f>SUM(H46+I46+J46+K46+L46+M46)</f>
        <v>2226900</v>
      </c>
    </row>
    <row r="47" spans="1:18" ht="63" x14ac:dyDescent="0.25">
      <c r="A47" s="55" t="s">
        <v>38</v>
      </c>
      <c r="B47" s="62" t="s">
        <v>85</v>
      </c>
      <c r="C47" s="76" t="s">
        <v>31</v>
      </c>
      <c r="D47" s="77" t="s">
        <v>31</v>
      </c>
      <c r="E47" s="74" t="s">
        <v>31</v>
      </c>
      <c r="F47" s="76" t="s">
        <v>31</v>
      </c>
      <c r="G47" s="76" t="s">
        <v>31</v>
      </c>
      <c r="H47" s="73">
        <f>SUM(H48)</f>
        <v>79244300</v>
      </c>
      <c r="I47" s="73">
        <f t="shared" ref="I47:M47" si="26">SUM(I48)</f>
        <v>50581100</v>
      </c>
      <c r="J47" s="73">
        <f t="shared" si="26"/>
        <v>48841000</v>
      </c>
      <c r="K47" s="73">
        <f t="shared" si="26"/>
        <v>0</v>
      </c>
      <c r="L47" s="73">
        <f t="shared" si="26"/>
        <v>0</v>
      </c>
      <c r="M47" s="73">
        <f t="shared" si="26"/>
        <v>0</v>
      </c>
      <c r="N47" s="73">
        <f>SUM(H47+I47+J47+K47+L47+M47)</f>
        <v>178666400</v>
      </c>
    </row>
    <row r="48" spans="1:18" ht="15.75" x14ac:dyDescent="0.25">
      <c r="A48" s="55"/>
      <c r="B48" s="63" t="s">
        <v>4</v>
      </c>
      <c r="C48" s="74" t="s">
        <v>31</v>
      </c>
      <c r="D48" s="75" t="s">
        <v>31</v>
      </c>
      <c r="E48" s="74" t="s">
        <v>31</v>
      </c>
      <c r="F48" s="74" t="s">
        <v>31</v>
      </c>
      <c r="G48" s="74" t="s">
        <v>31</v>
      </c>
      <c r="H48" s="73">
        <f>SUM(H50+H52+H54+H56+H58+H60+H62+H64)</f>
        <v>79244300</v>
      </c>
      <c r="I48" s="73">
        <f t="shared" ref="I48:N48" si="27">SUM(I50+I52+I54+I56+I58+I60+I62+I64)</f>
        <v>50581100</v>
      </c>
      <c r="J48" s="73">
        <f t="shared" si="27"/>
        <v>48841000</v>
      </c>
      <c r="K48" s="73">
        <f t="shared" si="27"/>
        <v>0</v>
      </c>
      <c r="L48" s="73">
        <f t="shared" si="27"/>
        <v>0</v>
      </c>
      <c r="M48" s="73">
        <f t="shared" si="27"/>
        <v>0</v>
      </c>
      <c r="N48" s="73">
        <f t="shared" si="27"/>
        <v>178666400</v>
      </c>
    </row>
    <row r="49" spans="1:14" ht="31.5" x14ac:dyDescent="0.25">
      <c r="A49" s="55" t="s">
        <v>42</v>
      </c>
      <c r="B49" s="59" t="s">
        <v>24</v>
      </c>
      <c r="C49" s="7" t="s">
        <v>31</v>
      </c>
      <c r="D49" s="7" t="s">
        <v>31</v>
      </c>
      <c r="E49" s="7" t="s">
        <v>31</v>
      </c>
      <c r="F49" s="7" t="s">
        <v>31</v>
      </c>
      <c r="G49" s="7" t="s">
        <v>31</v>
      </c>
      <c r="H49" s="31">
        <f>SUM(H50)</f>
        <v>13847100</v>
      </c>
      <c r="I49" s="31">
        <f t="shared" ref="I49:N49" si="28">SUM(I50)</f>
        <v>7854600</v>
      </c>
      <c r="J49" s="31">
        <f t="shared" si="28"/>
        <v>6023500</v>
      </c>
      <c r="K49" s="31">
        <f t="shared" si="28"/>
        <v>0</v>
      </c>
      <c r="L49" s="31">
        <f t="shared" si="28"/>
        <v>0</v>
      </c>
      <c r="M49" s="31">
        <f t="shared" si="28"/>
        <v>0</v>
      </c>
      <c r="N49" s="31">
        <f t="shared" si="28"/>
        <v>27725200</v>
      </c>
    </row>
    <row r="50" spans="1:14" ht="15.75" x14ac:dyDescent="0.25">
      <c r="A50" s="114"/>
      <c r="B50" s="53" t="s">
        <v>4</v>
      </c>
      <c r="C50" s="109" t="s">
        <v>9</v>
      </c>
      <c r="D50" s="109" t="s">
        <v>12</v>
      </c>
      <c r="E50" s="109" t="s">
        <v>46</v>
      </c>
      <c r="F50" s="109" t="s">
        <v>35</v>
      </c>
      <c r="G50" s="109" t="s">
        <v>50</v>
      </c>
      <c r="H50" s="6">
        <f>9776700+3900000+170400</f>
        <v>13847100</v>
      </c>
      <c r="I50" s="6">
        <v>7854600</v>
      </c>
      <c r="J50" s="6">
        <v>6023500</v>
      </c>
      <c r="K50" s="6">
        <v>0</v>
      </c>
      <c r="L50" s="6">
        <v>0</v>
      </c>
      <c r="M50" s="6">
        <v>0</v>
      </c>
      <c r="N50" s="6">
        <f t="shared" ref="N50:N52" si="29">SUM(H50+I50+J50+K50+L50+M50)</f>
        <v>27725200</v>
      </c>
    </row>
    <row r="51" spans="1:14" ht="15.75" x14ac:dyDescent="0.25">
      <c r="A51" s="114" t="s">
        <v>67</v>
      </c>
      <c r="B51" s="50" t="s">
        <v>25</v>
      </c>
      <c r="C51" s="13" t="s">
        <v>34</v>
      </c>
      <c r="D51" s="13" t="s">
        <v>34</v>
      </c>
      <c r="E51" s="13" t="s">
        <v>34</v>
      </c>
      <c r="F51" s="13" t="s">
        <v>34</v>
      </c>
      <c r="G51" s="13" t="s">
        <v>34</v>
      </c>
      <c r="H51" s="31">
        <f>SUM(H52)</f>
        <v>8409600</v>
      </c>
      <c r="I51" s="31">
        <f t="shared" ref="I51:N51" si="30">SUM(I52)</f>
        <v>7331000</v>
      </c>
      <c r="J51" s="31">
        <f t="shared" si="30"/>
        <v>7460800</v>
      </c>
      <c r="K51" s="31">
        <f t="shared" si="30"/>
        <v>0</v>
      </c>
      <c r="L51" s="31">
        <f t="shared" si="30"/>
        <v>0</v>
      </c>
      <c r="M51" s="31">
        <f t="shared" si="30"/>
        <v>0</v>
      </c>
      <c r="N51" s="31">
        <f t="shared" si="30"/>
        <v>23201400</v>
      </c>
    </row>
    <row r="52" spans="1:14" ht="15.75" x14ac:dyDescent="0.25">
      <c r="A52" s="114"/>
      <c r="B52" s="53" t="s">
        <v>4</v>
      </c>
      <c r="C52" s="109" t="s">
        <v>9</v>
      </c>
      <c r="D52" s="109" t="s">
        <v>12</v>
      </c>
      <c r="E52" s="109" t="s">
        <v>46</v>
      </c>
      <c r="F52" s="109" t="s">
        <v>35</v>
      </c>
      <c r="G52" s="109" t="s">
        <v>51</v>
      </c>
      <c r="H52" s="6">
        <f>7679400+580600+100000+49600</f>
        <v>8409600</v>
      </c>
      <c r="I52" s="6">
        <v>7331000</v>
      </c>
      <c r="J52" s="110">
        <v>7460800</v>
      </c>
      <c r="K52" s="6">
        <v>0</v>
      </c>
      <c r="L52" s="6">
        <v>0</v>
      </c>
      <c r="M52" s="6">
        <v>0</v>
      </c>
      <c r="N52" s="6">
        <f t="shared" si="29"/>
        <v>23201400</v>
      </c>
    </row>
    <row r="53" spans="1:14" ht="63" x14ac:dyDescent="0.25">
      <c r="A53" s="114" t="s">
        <v>68</v>
      </c>
      <c r="B53" s="50" t="s">
        <v>80</v>
      </c>
      <c r="C53" s="49" t="s">
        <v>34</v>
      </c>
      <c r="D53" s="44" t="s">
        <v>34</v>
      </c>
      <c r="E53" s="49" t="s">
        <v>34</v>
      </c>
      <c r="F53" s="49" t="s">
        <v>34</v>
      </c>
      <c r="G53" s="49" t="s">
        <v>34</v>
      </c>
      <c r="H53" s="31">
        <f>SUM(H54)</f>
        <v>16145400</v>
      </c>
      <c r="I53" s="31">
        <f t="shared" ref="I53:N53" si="31">SUM(I54)</f>
        <v>14499500</v>
      </c>
      <c r="J53" s="31">
        <f t="shared" si="31"/>
        <v>15398300</v>
      </c>
      <c r="K53" s="31">
        <f t="shared" si="31"/>
        <v>0</v>
      </c>
      <c r="L53" s="31">
        <f t="shared" si="31"/>
        <v>0</v>
      </c>
      <c r="M53" s="31">
        <f t="shared" si="31"/>
        <v>0</v>
      </c>
      <c r="N53" s="31">
        <f t="shared" si="31"/>
        <v>46043200</v>
      </c>
    </row>
    <row r="54" spans="1:14" ht="15.75" x14ac:dyDescent="0.25">
      <c r="A54" s="114"/>
      <c r="B54" s="53" t="s">
        <v>48</v>
      </c>
      <c r="C54" s="46">
        <v>902</v>
      </c>
      <c r="D54" s="12" t="s">
        <v>12</v>
      </c>
      <c r="E54" s="46">
        <v>1540220990</v>
      </c>
      <c r="F54" s="46">
        <v>611</v>
      </c>
      <c r="G54" s="46" t="s">
        <v>52</v>
      </c>
      <c r="H54" s="6">
        <f>16045400+100000</f>
        <v>16145400</v>
      </c>
      <c r="I54" s="9">
        <f>15721600-1222100</f>
        <v>14499500</v>
      </c>
      <c r="J54" s="10">
        <v>15398300</v>
      </c>
      <c r="K54" s="9">
        <v>0</v>
      </c>
      <c r="L54" s="9">
        <v>0</v>
      </c>
      <c r="M54" s="9">
        <v>0</v>
      </c>
      <c r="N54" s="9">
        <f>SUM(H54+I54+J54+K54+L54+M54)</f>
        <v>46043200</v>
      </c>
    </row>
    <row r="55" spans="1:14" ht="78.75" x14ac:dyDescent="0.25">
      <c r="A55" s="114" t="s">
        <v>69</v>
      </c>
      <c r="B55" s="50" t="s">
        <v>81</v>
      </c>
      <c r="C55" s="49" t="s">
        <v>34</v>
      </c>
      <c r="D55" s="44" t="s">
        <v>34</v>
      </c>
      <c r="E55" s="49" t="s">
        <v>34</v>
      </c>
      <c r="F55" s="49" t="s">
        <v>34</v>
      </c>
      <c r="G55" s="49" t="s">
        <v>34</v>
      </c>
      <c r="H55" s="31">
        <f>SUM(H56)</f>
        <v>31903400</v>
      </c>
      <c r="I55" s="31">
        <f t="shared" ref="I55:N55" si="32">SUM(I56)</f>
        <v>15544100</v>
      </c>
      <c r="J55" s="31">
        <f t="shared" si="32"/>
        <v>14818800</v>
      </c>
      <c r="K55" s="31">
        <f t="shared" si="32"/>
        <v>0</v>
      </c>
      <c r="L55" s="31">
        <f t="shared" si="32"/>
        <v>0</v>
      </c>
      <c r="M55" s="31">
        <f t="shared" si="32"/>
        <v>0</v>
      </c>
      <c r="N55" s="31">
        <f t="shared" si="32"/>
        <v>62266300</v>
      </c>
    </row>
    <row r="56" spans="1:14" ht="15.75" x14ac:dyDescent="0.25">
      <c r="A56" s="108"/>
      <c r="B56" s="53" t="s">
        <v>4</v>
      </c>
      <c r="C56" s="12" t="s">
        <v>9</v>
      </c>
      <c r="D56" s="12" t="s">
        <v>12</v>
      </c>
      <c r="E56" s="12" t="s">
        <v>46</v>
      </c>
      <c r="F56" s="12" t="s">
        <v>35</v>
      </c>
      <c r="G56" s="12" t="s">
        <v>53</v>
      </c>
      <c r="H56" s="6">
        <f>25708100+4053600+1000000+9100+1132600</f>
        <v>31903400</v>
      </c>
      <c r="I56" s="6">
        <f>15544100</f>
        <v>15544100</v>
      </c>
      <c r="J56" s="110">
        <f>14818800</f>
        <v>14818800</v>
      </c>
      <c r="K56" s="6">
        <v>0</v>
      </c>
      <c r="L56" s="6">
        <v>0</v>
      </c>
      <c r="M56" s="6">
        <v>0</v>
      </c>
      <c r="N56" s="6">
        <f>SUM(H56+I56+J56+K56+L56+M56)</f>
        <v>62266300</v>
      </c>
    </row>
    <row r="57" spans="1:14" ht="31.5" x14ac:dyDescent="0.25">
      <c r="A57" s="108" t="s">
        <v>70</v>
      </c>
      <c r="B57" s="50" t="s">
        <v>26</v>
      </c>
      <c r="C57" s="13" t="s">
        <v>34</v>
      </c>
      <c r="D57" s="13" t="s">
        <v>34</v>
      </c>
      <c r="E57" s="13" t="s">
        <v>34</v>
      </c>
      <c r="F57" s="13" t="s">
        <v>34</v>
      </c>
      <c r="G57" s="13" t="s">
        <v>34</v>
      </c>
      <c r="H57" s="31">
        <f>SUM(H58)</f>
        <v>2826900</v>
      </c>
      <c r="I57" s="31">
        <f t="shared" ref="I57:N57" si="33">SUM(I58)</f>
        <v>2289800</v>
      </c>
      <c r="J57" s="31">
        <f t="shared" si="33"/>
        <v>2221000</v>
      </c>
      <c r="K57" s="31">
        <f t="shared" si="33"/>
        <v>0</v>
      </c>
      <c r="L57" s="31">
        <f t="shared" si="33"/>
        <v>0</v>
      </c>
      <c r="M57" s="31">
        <f t="shared" si="33"/>
        <v>0</v>
      </c>
      <c r="N57" s="31">
        <f t="shared" si="33"/>
        <v>7337700</v>
      </c>
    </row>
    <row r="58" spans="1:14" ht="15.75" x14ac:dyDescent="0.25">
      <c r="A58" s="115"/>
      <c r="B58" s="53" t="s">
        <v>4</v>
      </c>
      <c r="C58" s="109" t="s">
        <v>9</v>
      </c>
      <c r="D58" s="109" t="s">
        <v>12</v>
      </c>
      <c r="E58" s="109" t="s">
        <v>49</v>
      </c>
      <c r="F58" s="109" t="s">
        <v>35</v>
      </c>
      <c r="G58" s="109" t="s">
        <v>54</v>
      </c>
      <c r="H58" s="6">
        <v>2826900</v>
      </c>
      <c r="I58" s="6">
        <v>2289800</v>
      </c>
      <c r="J58" s="110">
        <v>2221000</v>
      </c>
      <c r="K58" s="6">
        <v>0</v>
      </c>
      <c r="L58" s="6">
        <v>0</v>
      </c>
      <c r="M58" s="9">
        <v>0</v>
      </c>
      <c r="N58" s="9">
        <f>SUM(H58+I58+J58+K58+L58+M58)</f>
        <v>7337700</v>
      </c>
    </row>
    <row r="59" spans="1:14" ht="31.5" x14ac:dyDescent="0.25">
      <c r="A59" s="116" t="s">
        <v>71</v>
      </c>
      <c r="B59" s="50" t="s">
        <v>40</v>
      </c>
      <c r="C59" s="43" t="s">
        <v>34</v>
      </c>
      <c r="D59" s="43" t="s">
        <v>34</v>
      </c>
      <c r="E59" s="43" t="s">
        <v>34</v>
      </c>
      <c r="F59" s="43" t="s">
        <v>34</v>
      </c>
      <c r="G59" s="43" t="s">
        <v>34</v>
      </c>
      <c r="H59" s="31">
        <f>SUM(H60)</f>
        <v>1368300</v>
      </c>
      <c r="I59" s="31">
        <f t="shared" ref="I59:N59" si="34">SUM(I60)</f>
        <v>966000</v>
      </c>
      <c r="J59" s="31">
        <f t="shared" si="34"/>
        <v>949400</v>
      </c>
      <c r="K59" s="31">
        <f t="shared" si="34"/>
        <v>0</v>
      </c>
      <c r="L59" s="31">
        <f t="shared" si="34"/>
        <v>0</v>
      </c>
      <c r="M59" s="31">
        <f t="shared" si="34"/>
        <v>0</v>
      </c>
      <c r="N59" s="31">
        <f t="shared" si="34"/>
        <v>3283700</v>
      </c>
    </row>
    <row r="60" spans="1:14" ht="15.75" x14ac:dyDescent="0.25">
      <c r="A60" s="116"/>
      <c r="B60" s="117" t="s">
        <v>4</v>
      </c>
      <c r="C60" s="4">
        <v>902</v>
      </c>
      <c r="D60" s="8" t="s">
        <v>12</v>
      </c>
      <c r="E60" s="4">
        <v>1540220990</v>
      </c>
      <c r="F60" s="4">
        <v>611</v>
      </c>
      <c r="G60" s="4" t="s">
        <v>55</v>
      </c>
      <c r="H60" s="6">
        <v>1368300</v>
      </c>
      <c r="I60" s="9">
        <v>966000</v>
      </c>
      <c r="J60" s="10">
        <v>949400</v>
      </c>
      <c r="K60" s="9">
        <v>0</v>
      </c>
      <c r="L60" s="6">
        <v>0</v>
      </c>
      <c r="M60" s="9">
        <v>0</v>
      </c>
      <c r="N60" s="9">
        <f>SUM(H60+I60+J60+K60+L60+M60)</f>
        <v>3283700</v>
      </c>
    </row>
    <row r="61" spans="1:14" ht="47.25" x14ac:dyDescent="0.25">
      <c r="A61" s="114" t="s">
        <v>72</v>
      </c>
      <c r="B61" s="50" t="s">
        <v>27</v>
      </c>
      <c r="C61" s="43" t="s">
        <v>34</v>
      </c>
      <c r="D61" s="43" t="s">
        <v>34</v>
      </c>
      <c r="E61" s="43" t="s">
        <v>34</v>
      </c>
      <c r="F61" s="43" t="s">
        <v>34</v>
      </c>
      <c r="G61" s="43" t="s">
        <v>34</v>
      </c>
      <c r="H61" s="38">
        <f>SUM(H62)</f>
        <v>4593600</v>
      </c>
      <c r="I61" s="38">
        <f t="shared" ref="I61:N61" si="35">SUM(I62)</f>
        <v>2096100</v>
      </c>
      <c r="J61" s="38">
        <f t="shared" si="35"/>
        <v>1969200</v>
      </c>
      <c r="K61" s="38">
        <f t="shared" si="35"/>
        <v>0</v>
      </c>
      <c r="L61" s="38">
        <f t="shared" si="35"/>
        <v>0</v>
      </c>
      <c r="M61" s="38">
        <f t="shared" si="35"/>
        <v>0</v>
      </c>
      <c r="N61" s="38">
        <f t="shared" si="35"/>
        <v>8658900</v>
      </c>
    </row>
    <row r="62" spans="1:14" ht="15.75" x14ac:dyDescent="0.25">
      <c r="A62" s="114"/>
      <c r="B62" s="117" t="s">
        <v>4</v>
      </c>
      <c r="C62" s="12" t="s">
        <v>9</v>
      </c>
      <c r="D62" s="12" t="s">
        <v>12</v>
      </c>
      <c r="E62" s="12" t="s">
        <v>49</v>
      </c>
      <c r="F62" s="12" t="s">
        <v>35</v>
      </c>
      <c r="G62" s="8" t="s">
        <v>56</v>
      </c>
      <c r="H62" s="6">
        <v>4593600</v>
      </c>
      <c r="I62" s="9">
        <v>2096100</v>
      </c>
      <c r="J62" s="9">
        <v>1969200</v>
      </c>
      <c r="K62" s="9">
        <v>0</v>
      </c>
      <c r="L62" s="9">
        <v>0</v>
      </c>
      <c r="M62" s="9">
        <v>0</v>
      </c>
      <c r="N62" s="9">
        <f>SUM(H62+I62+J62+K62+L62+M62)</f>
        <v>8658900</v>
      </c>
    </row>
    <row r="63" spans="1:14" ht="31.5" x14ac:dyDescent="0.25">
      <c r="A63" s="98" t="s">
        <v>79</v>
      </c>
      <c r="B63" s="50" t="s">
        <v>78</v>
      </c>
      <c r="C63" s="44" t="s">
        <v>34</v>
      </c>
      <c r="D63" s="44" t="s">
        <v>34</v>
      </c>
      <c r="E63" s="44" t="s">
        <v>34</v>
      </c>
      <c r="F63" s="44" t="s">
        <v>34</v>
      </c>
      <c r="G63" s="44" t="s">
        <v>34</v>
      </c>
      <c r="H63" s="31">
        <f>SUM(H64)</f>
        <v>150000</v>
      </c>
      <c r="I63" s="31">
        <f t="shared" ref="I63:N63" si="36">SUM(I64)</f>
        <v>0</v>
      </c>
      <c r="J63" s="31">
        <f t="shared" si="36"/>
        <v>0</v>
      </c>
      <c r="K63" s="31">
        <f t="shared" si="36"/>
        <v>0</v>
      </c>
      <c r="L63" s="31">
        <f t="shared" si="36"/>
        <v>0</v>
      </c>
      <c r="M63" s="31">
        <f t="shared" si="36"/>
        <v>0</v>
      </c>
      <c r="N63" s="31">
        <f t="shared" si="36"/>
        <v>150000</v>
      </c>
    </row>
    <row r="64" spans="1:14" ht="15.75" x14ac:dyDescent="0.25">
      <c r="A64" s="107"/>
      <c r="B64" s="53" t="s">
        <v>4</v>
      </c>
      <c r="C64" s="12" t="s">
        <v>9</v>
      </c>
      <c r="D64" s="12" t="s">
        <v>12</v>
      </c>
      <c r="E64" s="12" t="s">
        <v>49</v>
      </c>
      <c r="F64" s="12" t="s">
        <v>11</v>
      </c>
      <c r="G64" s="8" t="s">
        <v>29</v>
      </c>
      <c r="H64" s="6">
        <v>150000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f>SUM(H64:M64)</f>
        <v>150000</v>
      </c>
    </row>
    <row r="65" spans="1:14" s="29" customFormat="1" ht="78.75" x14ac:dyDescent="0.25">
      <c r="A65" s="88" t="s">
        <v>66</v>
      </c>
      <c r="B65" s="60" t="s">
        <v>86</v>
      </c>
      <c r="C65" s="76" t="s">
        <v>34</v>
      </c>
      <c r="D65" s="76" t="s">
        <v>34</v>
      </c>
      <c r="E65" s="76" t="s">
        <v>34</v>
      </c>
      <c r="F65" s="76" t="s">
        <v>34</v>
      </c>
      <c r="G65" s="76" t="s">
        <v>34</v>
      </c>
      <c r="H65" s="73">
        <f>SUM(H66)</f>
        <v>2741700</v>
      </c>
      <c r="I65" s="73">
        <f t="shared" ref="I65:N65" si="37">SUM(I66)</f>
        <v>2849300</v>
      </c>
      <c r="J65" s="73">
        <f t="shared" si="37"/>
        <v>2965400</v>
      </c>
      <c r="K65" s="73">
        <f t="shared" si="37"/>
        <v>0</v>
      </c>
      <c r="L65" s="73">
        <f t="shared" si="37"/>
        <v>0</v>
      </c>
      <c r="M65" s="73">
        <f t="shared" si="37"/>
        <v>0</v>
      </c>
      <c r="N65" s="73">
        <f t="shared" si="37"/>
        <v>8556400</v>
      </c>
    </row>
    <row r="66" spans="1:14" ht="15.75" x14ac:dyDescent="0.25">
      <c r="A66" s="58"/>
      <c r="B66" s="93" t="s">
        <v>3</v>
      </c>
      <c r="C66" s="76" t="s">
        <v>17</v>
      </c>
      <c r="D66" s="76" t="s">
        <v>17</v>
      </c>
      <c r="E66" s="76" t="s">
        <v>17</v>
      </c>
      <c r="F66" s="76" t="s">
        <v>17</v>
      </c>
      <c r="G66" s="76" t="s">
        <v>17</v>
      </c>
      <c r="H66" s="6">
        <f>SUM(H68)</f>
        <v>2741700</v>
      </c>
      <c r="I66" s="6">
        <f t="shared" ref="I66:M66" si="38">SUM(I68)</f>
        <v>2849300</v>
      </c>
      <c r="J66" s="6">
        <f t="shared" si="38"/>
        <v>2965400</v>
      </c>
      <c r="K66" s="6">
        <f t="shared" si="38"/>
        <v>0</v>
      </c>
      <c r="L66" s="6">
        <f t="shared" si="38"/>
        <v>0</v>
      </c>
      <c r="M66" s="6">
        <f t="shared" si="38"/>
        <v>0</v>
      </c>
      <c r="N66" s="9">
        <f>SUM(H66:M66)</f>
        <v>8556400</v>
      </c>
    </row>
    <row r="67" spans="1:14" ht="28.5" x14ac:dyDescent="0.25">
      <c r="A67" s="92" t="s">
        <v>62</v>
      </c>
      <c r="B67" s="91" t="s">
        <v>33</v>
      </c>
      <c r="C67" s="43" t="s">
        <v>34</v>
      </c>
      <c r="D67" s="44" t="s">
        <v>34</v>
      </c>
      <c r="E67" s="43" t="s">
        <v>34</v>
      </c>
      <c r="F67" s="43" t="s">
        <v>34</v>
      </c>
      <c r="G67" s="43" t="s">
        <v>34</v>
      </c>
      <c r="H67" s="31">
        <f>SUM(H68)</f>
        <v>2741700</v>
      </c>
      <c r="I67" s="31">
        <f t="shared" ref="I67:M67" si="39">SUM(I68)</f>
        <v>2849300</v>
      </c>
      <c r="J67" s="31">
        <f t="shared" si="39"/>
        <v>2965400</v>
      </c>
      <c r="K67" s="31">
        <f t="shared" si="39"/>
        <v>0</v>
      </c>
      <c r="L67" s="31">
        <f t="shared" si="39"/>
        <v>0</v>
      </c>
      <c r="M67" s="31">
        <f t="shared" si="39"/>
        <v>0</v>
      </c>
      <c r="N67" s="31">
        <f>SUM(N68)</f>
        <v>8556400</v>
      </c>
    </row>
    <row r="68" spans="1:14" ht="15.75" x14ac:dyDescent="0.25">
      <c r="A68" s="58"/>
      <c r="B68" s="89" t="s">
        <v>3</v>
      </c>
      <c r="C68" s="4">
        <v>902</v>
      </c>
      <c r="D68" s="8" t="s">
        <v>12</v>
      </c>
      <c r="E68" s="4">
        <v>1540362200</v>
      </c>
      <c r="F68" s="4">
        <v>612</v>
      </c>
      <c r="G68" s="4"/>
      <c r="H68" s="6">
        <v>2741700</v>
      </c>
      <c r="I68" s="9">
        <v>2849300</v>
      </c>
      <c r="J68" s="10">
        <v>2965400</v>
      </c>
      <c r="K68" s="9">
        <v>0</v>
      </c>
      <c r="L68" s="9">
        <v>0</v>
      </c>
      <c r="M68" s="9">
        <v>0</v>
      </c>
      <c r="N68" s="9">
        <f>SUM(H68:M68)</f>
        <v>8556400</v>
      </c>
    </row>
    <row r="69" spans="1:14" ht="47.25" x14ac:dyDescent="0.25">
      <c r="A69" s="103" t="s">
        <v>91</v>
      </c>
      <c r="B69" s="96" t="s">
        <v>93</v>
      </c>
      <c r="C69" s="97" t="s">
        <v>34</v>
      </c>
      <c r="D69" s="97" t="s">
        <v>34</v>
      </c>
      <c r="E69" s="97" t="s">
        <v>34</v>
      </c>
      <c r="F69" s="97" t="s">
        <v>34</v>
      </c>
      <c r="G69" s="97" t="s">
        <v>34</v>
      </c>
      <c r="H69" s="73">
        <f>SUM(H70)</f>
        <v>0</v>
      </c>
      <c r="I69" s="73">
        <f t="shared" ref="I69:M69" si="40">SUM(I70)</f>
        <v>600000</v>
      </c>
      <c r="J69" s="73">
        <f t="shared" si="40"/>
        <v>0</v>
      </c>
      <c r="K69" s="73">
        <f t="shared" si="40"/>
        <v>0</v>
      </c>
      <c r="L69" s="73">
        <f t="shared" si="40"/>
        <v>0</v>
      </c>
      <c r="M69" s="73">
        <f t="shared" si="40"/>
        <v>0</v>
      </c>
      <c r="N69" s="105">
        <f>SUM(H69:M69)</f>
        <v>600000</v>
      </c>
    </row>
    <row r="70" spans="1:14" ht="15.75" x14ac:dyDescent="0.25">
      <c r="A70" s="66"/>
      <c r="B70" s="96" t="s">
        <v>4</v>
      </c>
      <c r="C70" s="104" t="s">
        <v>17</v>
      </c>
      <c r="D70" s="94" t="s">
        <v>17</v>
      </c>
      <c r="E70" s="106" t="s">
        <v>17</v>
      </c>
      <c r="F70" s="104" t="s">
        <v>17</v>
      </c>
      <c r="G70" s="104" t="s">
        <v>17</v>
      </c>
      <c r="H70" s="73">
        <f>SUM(H72)</f>
        <v>0</v>
      </c>
      <c r="I70" s="73">
        <f t="shared" ref="I70:M70" si="41">SUM(I72)</f>
        <v>600000</v>
      </c>
      <c r="J70" s="73">
        <f t="shared" si="41"/>
        <v>0</v>
      </c>
      <c r="K70" s="73">
        <f t="shared" si="41"/>
        <v>0</v>
      </c>
      <c r="L70" s="73">
        <f t="shared" si="41"/>
        <v>0</v>
      </c>
      <c r="M70" s="73">
        <f t="shared" si="41"/>
        <v>0</v>
      </c>
      <c r="N70" s="105">
        <f>SUM(H70:M70)</f>
        <v>600000</v>
      </c>
    </row>
    <row r="71" spans="1:14" ht="63" x14ac:dyDescent="0.25">
      <c r="A71" s="102" t="s">
        <v>92</v>
      </c>
      <c r="B71" s="65" t="s">
        <v>94</v>
      </c>
      <c r="C71" s="49" t="s">
        <v>34</v>
      </c>
      <c r="D71" s="49" t="s">
        <v>34</v>
      </c>
      <c r="E71" s="49" t="s">
        <v>34</v>
      </c>
      <c r="F71" s="49" t="s">
        <v>34</v>
      </c>
      <c r="G71" s="49" t="s">
        <v>34</v>
      </c>
      <c r="H71" s="31">
        <f>SUM(H72)</f>
        <v>0</v>
      </c>
      <c r="I71" s="31">
        <f t="shared" ref="I71:M71" si="42">SUM(I72)</f>
        <v>600000</v>
      </c>
      <c r="J71" s="31">
        <f t="shared" si="42"/>
        <v>0</v>
      </c>
      <c r="K71" s="31">
        <f t="shared" si="42"/>
        <v>0</v>
      </c>
      <c r="L71" s="31">
        <f t="shared" si="42"/>
        <v>0</v>
      </c>
      <c r="M71" s="31">
        <f t="shared" si="42"/>
        <v>0</v>
      </c>
      <c r="N71" s="36">
        <f>SUM(H71:M71)</f>
        <v>600000</v>
      </c>
    </row>
    <row r="72" spans="1:14" ht="15.75" x14ac:dyDescent="0.25">
      <c r="A72" s="51"/>
      <c r="B72" s="67" t="s">
        <v>4</v>
      </c>
      <c r="C72" s="12">
        <v>902</v>
      </c>
      <c r="D72" s="12" t="s">
        <v>12</v>
      </c>
      <c r="E72" s="12" t="s">
        <v>95</v>
      </c>
      <c r="F72" s="12" t="s">
        <v>11</v>
      </c>
      <c r="G72" s="12" t="s">
        <v>29</v>
      </c>
      <c r="H72" s="84">
        <v>0</v>
      </c>
      <c r="I72" s="28">
        <v>600000</v>
      </c>
      <c r="J72" s="28">
        <v>0</v>
      </c>
      <c r="K72" s="28">
        <v>0</v>
      </c>
      <c r="L72" s="28">
        <v>0</v>
      </c>
      <c r="M72" s="28">
        <v>0</v>
      </c>
      <c r="N72" s="28">
        <f>SUM(H72:M72)</f>
        <v>600000</v>
      </c>
    </row>
    <row r="73" spans="1:14" ht="15.75" x14ac:dyDescent="0.25">
      <c r="A73" s="51"/>
      <c r="B73" s="65"/>
      <c r="C73" s="2"/>
      <c r="D73" s="4"/>
      <c r="E73" s="2"/>
      <c r="F73" s="4"/>
      <c r="G73" s="4"/>
      <c r="H73" s="6"/>
      <c r="I73" s="9"/>
      <c r="J73" s="9"/>
      <c r="K73" s="9"/>
      <c r="L73" s="9"/>
      <c r="M73" s="9"/>
      <c r="N73" s="9"/>
    </row>
    <row r="74" spans="1:14" ht="15.75" x14ac:dyDescent="0.25">
      <c r="A74" s="51"/>
      <c r="B74" s="65"/>
      <c r="C74" s="1"/>
      <c r="D74" s="40"/>
      <c r="E74" s="1"/>
      <c r="F74" s="37"/>
      <c r="G74" s="37"/>
      <c r="H74" s="6"/>
      <c r="I74" s="6"/>
      <c r="J74" s="6"/>
      <c r="K74" s="6"/>
      <c r="L74" s="6"/>
      <c r="M74" s="6"/>
      <c r="N74" s="6"/>
    </row>
    <row r="75" spans="1:14" ht="15.75" x14ac:dyDescent="0.25">
      <c r="A75" s="51"/>
      <c r="B75" s="65"/>
      <c r="C75" s="46"/>
      <c r="D75" s="46"/>
      <c r="E75" s="46"/>
      <c r="F75" s="46"/>
      <c r="G75" s="46"/>
      <c r="H75" s="6"/>
      <c r="I75" s="9"/>
      <c r="J75" s="9"/>
      <c r="K75" s="9"/>
      <c r="L75" s="9"/>
      <c r="M75" s="9"/>
      <c r="N75" s="9"/>
    </row>
    <row r="76" spans="1:14" ht="15.75" x14ac:dyDescent="0.25">
      <c r="A76" s="68"/>
      <c r="B76" s="67"/>
      <c r="C76" s="1"/>
      <c r="D76" s="37"/>
      <c r="E76" s="1"/>
      <c r="F76" s="37"/>
      <c r="G76" s="37"/>
      <c r="H76" s="31"/>
      <c r="I76" s="36"/>
      <c r="J76" s="36"/>
      <c r="K76" s="36"/>
      <c r="L76" s="36"/>
      <c r="M76" s="36"/>
      <c r="N76" s="36"/>
    </row>
    <row r="77" spans="1:14" ht="15.75" x14ac:dyDescent="0.25">
      <c r="A77" s="51"/>
      <c r="B77" s="65"/>
      <c r="C77" s="2"/>
      <c r="D77" s="4"/>
      <c r="E77" s="2"/>
      <c r="F77" s="4"/>
      <c r="G77" s="4"/>
      <c r="H77" s="6"/>
      <c r="I77" s="9"/>
      <c r="J77" s="10"/>
      <c r="K77" s="9"/>
      <c r="L77" s="9"/>
      <c r="M77" s="9"/>
      <c r="N77" s="9"/>
    </row>
    <row r="78" spans="1:14" ht="15.75" x14ac:dyDescent="0.25">
      <c r="A78" s="51"/>
      <c r="B78" s="65"/>
      <c r="C78" s="4"/>
      <c r="D78" s="8"/>
      <c r="E78" s="4"/>
      <c r="F78" s="4"/>
      <c r="G78" s="4"/>
      <c r="H78" s="6"/>
      <c r="I78" s="9"/>
      <c r="J78" s="10"/>
      <c r="K78" s="9"/>
      <c r="L78" s="9"/>
      <c r="M78" s="9"/>
      <c r="N78" s="9"/>
    </row>
    <row r="79" spans="1:14" ht="15.75" x14ac:dyDescent="0.25">
      <c r="A79" s="51"/>
      <c r="B79" s="65"/>
      <c r="C79" s="4"/>
      <c r="D79" s="8"/>
      <c r="E79" s="4"/>
      <c r="F79" s="4"/>
      <c r="G79" s="4"/>
      <c r="H79" s="6"/>
      <c r="I79" s="9"/>
      <c r="J79" s="9"/>
      <c r="K79" s="9"/>
      <c r="L79" s="9"/>
      <c r="M79" s="9"/>
      <c r="N79" s="9"/>
    </row>
    <row r="80" spans="1:14" ht="15.75" x14ac:dyDescent="0.25">
      <c r="A80" s="51"/>
      <c r="B80" s="65"/>
      <c r="C80" s="4"/>
      <c r="D80" s="8"/>
      <c r="E80" s="4"/>
      <c r="F80" s="4"/>
      <c r="G80" s="4"/>
      <c r="H80" s="6"/>
      <c r="I80" s="9"/>
      <c r="J80" s="10"/>
      <c r="K80" s="9"/>
      <c r="L80" s="9"/>
      <c r="M80" s="9"/>
      <c r="N80" s="9"/>
    </row>
    <row r="81" spans="1:14" ht="15.75" x14ac:dyDescent="0.25">
      <c r="A81" s="51"/>
      <c r="B81" s="65"/>
      <c r="C81" s="2"/>
      <c r="D81" s="4"/>
      <c r="E81" s="2"/>
      <c r="F81" s="2"/>
      <c r="G81" s="2"/>
      <c r="H81" s="6"/>
      <c r="I81" s="9"/>
      <c r="J81" s="10"/>
      <c r="K81" s="9"/>
      <c r="L81" s="9"/>
      <c r="M81" s="9"/>
      <c r="N81" s="9"/>
    </row>
    <row r="82" spans="1:14" s="29" customFormat="1" ht="15.75" x14ac:dyDescent="0.25">
      <c r="A82" s="66"/>
      <c r="B82" s="47"/>
      <c r="C82" s="3"/>
      <c r="D82" s="48"/>
      <c r="E82" s="3"/>
      <c r="F82" s="3"/>
      <c r="G82" s="3"/>
      <c r="H82" s="6"/>
      <c r="I82" s="9"/>
      <c r="J82" s="10"/>
      <c r="K82" s="9"/>
      <c r="L82" s="9"/>
      <c r="M82" s="9"/>
      <c r="N82" s="9"/>
    </row>
    <row r="83" spans="1:14" s="29" customFormat="1" ht="15.75" x14ac:dyDescent="0.25">
      <c r="A83" s="66"/>
      <c r="B83" s="47"/>
      <c r="C83" s="3"/>
      <c r="D83" s="48"/>
      <c r="E83" s="3"/>
      <c r="F83" s="3"/>
      <c r="G83" s="3"/>
      <c r="H83" s="6"/>
      <c r="I83" s="9"/>
      <c r="J83" s="10"/>
      <c r="K83" s="9"/>
      <c r="L83" s="9"/>
      <c r="M83" s="9"/>
      <c r="N83" s="9"/>
    </row>
    <row r="84" spans="1:14" s="29" customFormat="1" ht="15.75" x14ac:dyDescent="0.25">
      <c r="A84" s="66"/>
      <c r="B84" s="47"/>
      <c r="C84" s="3"/>
      <c r="D84" s="48"/>
      <c r="E84" s="3"/>
      <c r="F84" s="3"/>
      <c r="G84" s="3"/>
      <c r="H84" s="6"/>
      <c r="I84" s="9"/>
      <c r="J84" s="10"/>
      <c r="K84" s="9"/>
      <c r="L84" s="9"/>
      <c r="M84" s="9"/>
      <c r="N84" s="9"/>
    </row>
    <row r="85" spans="1:14" s="29" customFormat="1" ht="15.75" x14ac:dyDescent="0.25">
      <c r="A85" s="66"/>
      <c r="B85" s="47"/>
      <c r="C85" s="3"/>
      <c r="D85" s="48"/>
      <c r="E85" s="3"/>
      <c r="F85" s="3"/>
      <c r="G85" s="3"/>
      <c r="H85" s="6"/>
      <c r="I85" s="9"/>
      <c r="J85" s="10"/>
      <c r="K85" s="9"/>
      <c r="L85" s="9"/>
      <c r="M85" s="9"/>
      <c r="N85" s="9"/>
    </row>
    <row r="86" spans="1:14" x14ac:dyDescent="0.25">
      <c r="A86" s="68"/>
      <c r="B86" s="64"/>
      <c r="C86" s="3"/>
      <c r="D86" s="48"/>
      <c r="E86" s="3"/>
      <c r="F86" s="3"/>
      <c r="G86" s="3"/>
      <c r="H86" s="6"/>
      <c r="I86" s="9"/>
      <c r="J86" s="10"/>
      <c r="K86" s="9"/>
      <c r="L86" s="9"/>
      <c r="M86" s="9"/>
      <c r="N86" s="9"/>
    </row>
    <row r="87" spans="1:14" x14ac:dyDescent="0.25">
      <c r="A87" s="68"/>
      <c r="B87" s="64"/>
      <c r="C87" s="3"/>
      <c r="D87" s="48"/>
      <c r="E87" s="3"/>
      <c r="F87" s="3"/>
      <c r="G87" s="3"/>
      <c r="H87" s="6"/>
      <c r="I87" s="9"/>
      <c r="J87" s="10"/>
      <c r="K87" s="9"/>
      <c r="L87" s="9"/>
      <c r="M87" s="9"/>
      <c r="N87" s="9"/>
    </row>
    <row r="88" spans="1:14" x14ac:dyDescent="0.25">
      <c r="A88" s="68"/>
      <c r="B88" s="64"/>
      <c r="C88" s="3"/>
      <c r="D88" s="48"/>
      <c r="E88" s="3"/>
      <c r="F88" s="3"/>
      <c r="G88" s="3"/>
      <c r="H88" s="6"/>
      <c r="I88" s="9"/>
      <c r="J88" s="10"/>
      <c r="K88" s="9"/>
      <c r="L88" s="9"/>
      <c r="M88" s="9"/>
      <c r="N88" s="9"/>
    </row>
    <row r="89" spans="1:14" x14ac:dyDescent="0.25">
      <c r="A89" s="68"/>
      <c r="B89" s="64"/>
      <c r="C89" s="3"/>
      <c r="D89" s="48"/>
      <c r="E89" s="3"/>
      <c r="F89" s="3"/>
      <c r="G89" s="3"/>
      <c r="H89" s="6"/>
      <c r="I89" s="9"/>
      <c r="J89" s="10"/>
      <c r="K89" s="9"/>
      <c r="L89" s="9"/>
      <c r="M89" s="9"/>
      <c r="N89" s="9"/>
    </row>
    <row r="90" spans="1:14" ht="15.75" x14ac:dyDescent="0.25">
      <c r="A90" s="51"/>
      <c r="B90" s="53"/>
      <c r="C90" s="3"/>
      <c r="D90" s="48"/>
      <c r="E90" s="3"/>
      <c r="F90" s="3"/>
      <c r="G90" s="3"/>
      <c r="H90" s="6"/>
      <c r="I90" s="9"/>
      <c r="J90" s="10"/>
      <c r="K90" s="9"/>
      <c r="L90" s="9"/>
      <c r="M90" s="9"/>
      <c r="N90" s="9"/>
    </row>
    <row r="91" spans="1:14" ht="15.75" x14ac:dyDescent="0.25">
      <c r="A91" s="51"/>
      <c r="B91" s="53"/>
      <c r="C91" s="3"/>
      <c r="D91" s="48"/>
      <c r="E91" s="3"/>
      <c r="F91" s="3"/>
      <c r="G91" s="3"/>
      <c r="H91" s="6"/>
      <c r="I91" s="9"/>
      <c r="J91" s="10"/>
      <c r="K91" s="9"/>
      <c r="L91" s="9"/>
      <c r="M91" s="9"/>
      <c r="N91" s="9"/>
    </row>
    <row r="92" spans="1:14" ht="15.75" x14ac:dyDescent="0.25">
      <c r="A92" s="51"/>
      <c r="B92" s="53"/>
      <c r="C92" s="3"/>
      <c r="D92" s="48"/>
      <c r="E92" s="3"/>
      <c r="F92" s="3"/>
      <c r="G92" s="3"/>
      <c r="H92" s="6"/>
      <c r="I92" s="9"/>
      <c r="J92" s="10"/>
      <c r="K92" s="9"/>
      <c r="L92" s="9"/>
      <c r="M92" s="9"/>
      <c r="N92" s="9"/>
    </row>
    <row r="93" spans="1:14" ht="15.75" x14ac:dyDescent="0.25">
      <c r="A93" s="51"/>
      <c r="B93" s="53"/>
      <c r="C93" s="2"/>
      <c r="D93" s="4"/>
      <c r="E93" s="2"/>
      <c r="F93" s="2"/>
      <c r="G93" s="2"/>
      <c r="H93" s="6"/>
      <c r="I93" s="9"/>
      <c r="J93" s="10"/>
      <c r="K93" s="9"/>
      <c r="L93" s="9"/>
      <c r="M93" s="9"/>
      <c r="N93" s="9"/>
    </row>
    <row r="94" spans="1:14" ht="15.75" x14ac:dyDescent="0.25">
      <c r="A94" s="51"/>
      <c r="B94" s="50"/>
      <c r="C94" s="1"/>
      <c r="D94" s="37"/>
      <c r="E94" s="1"/>
      <c r="F94" s="1"/>
      <c r="G94" s="1"/>
      <c r="H94" s="31"/>
      <c r="I94" s="36"/>
      <c r="J94" s="38"/>
      <c r="K94" s="38"/>
      <c r="L94" s="38"/>
      <c r="M94" s="38"/>
      <c r="N94" s="38"/>
    </row>
    <row r="95" spans="1:14" ht="15.75" x14ac:dyDescent="0.25">
      <c r="A95" s="51"/>
      <c r="B95" s="50"/>
      <c r="C95" s="2"/>
      <c r="D95" s="8"/>
      <c r="E95" s="4"/>
      <c r="F95" s="4"/>
      <c r="G95" s="4"/>
      <c r="H95" s="6"/>
      <c r="I95" s="9"/>
      <c r="J95" s="10"/>
      <c r="K95" s="9"/>
      <c r="L95" s="9"/>
      <c r="M95" s="9"/>
      <c r="N95" s="9"/>
    </row>
    <row r="96" spans="1:14" ht="15.75" x14ac:dyDescent="0.25">
      <c r="A96" s="51"/>
      <c r="B96" s="50"/>
      <c r="C96" s="2"/>
      <c r="D96" s="4"/>
      <c r="E96" s="4"/>
      <c r="F96" s="4"/>
      <c r="G96" s="4"/>
      <c r="H96" s="6"/>
      <c r="I96" s="9"/>
      <c r="J96" s="9"/>
      <c r="K96" s="9"/>
      <c r="L96" s="9"/>
      <c r="M96" s="9"/>
      <c r="N96" s="9"/>
    </row>
    <row r="97" spans="1:15" ht="15.75" x14ac:dyDescent="0.25">
      <c r="A97" s="51"/>
      <c r="B97" s="50"/>
      <c r="C97" s="2"/>
      <c r="D97" s="4"/>
      <c r="E97" s="4"/>
      <c r="F97" s="4"/>
      <c r="G97" s="4"/>
      <c r="H97" s="6"/>
      <c r="I97" s="9"/>
      <c r="J97" s="10"/>
      <c r="K97" s="9"/>
      <c r="L97" s="9"/>
      <c r="M97" s="9"/>
      <c r="N97" s="9"/>
    </row>
    <row r="98" spans="1:15" ht="15.75" x14ac:dyDescent="0.25">
      <c r="A98" s="52"/>
      <c r="B98" s="58"/>
      <c r="C98" s="1"/>
      <c r="D98" s="37"/>
      <c r="E98" s="37"/>
      <c r="F98" s="37"/>
      <c r="G98" s="37"/>
      <c r="H98" s="31"/>
      <c r="I98" s="31"/>
      <c r="J98" s="31"/>
      <c r="K98" s="31"/>
      <c r="L98" s="31"/>
      <c r="M98" s="31"/>
      <c r="N98" s="31"/>
    </row>
    <row r="99" spans="1:15" ht="15.75" x14ac:dyDescent="0.25">
      <c r="A99" s="52"/>
      <c r="B99" s="58"/>
      <c r="C99" s="2"/>
      <c r="D99" s="8"/>
      <c r="E99" s="4"/>
      <c r="F99" s="4"/>
      <c r="G99" s="4"/>
      <c r="H99" s="6"/>
      <c r="I99" s="9"/>
      <c r="J99" s="9"/>
      <c r="K99" s="9"/>
      <c r="L99" s="9"/>
      <c r="M99" s="9"/>
      <c r="N99" s="9"/>
    </row>
    <row r="100" spans="1:15" ht="15.75" x14ac:dyDescent="0.25">
      <c r="A100" s="52"/>
      <c r="B100" s="58"/>
      <c r="C100" s="23"/>
      <c r="D100" s="12"/>
      <c r="E100" s="14"/>
      <c r="F100" s="14"/>
      <c r="G100" s="14"/>
      <c r="H100" s="6"/>
      <c r="I100" s="9"/>
      <c r="J100" s="9"/>
      <c r="K100" s="9"/>
      <c r="L100" s="9"/>
      <c r="M100" s="9"/>
      <c r="N100" s="9"/>
    </row>
    <row r="101" spans="1:15" ht="15.75" x14ac:dyDescent="0.25">
      <c r="A101" s="52"/>
      <c r="B101" s="58"/>
      <c r="C101" s="2"/>
      <c r="D101" s="8"/>
      <c r="E101" s="4"/>
      <c r="F101" s="4"/>
      <c r="G101" s="4"/>
      <c r="H101" s="6"/>
      <c r="I101" s="9"/>
      <c r="J101" s="9"/>
      <c r="K101" s="9"/>
      <c r="L101" s="9"/>
      <c r="M101" s="9"/>
      <c r="N101" s="9"/>
    </row>
    <row r="102" spans="1:15" ht="15.75" x14ac:dyDescent="0.25">
      <c r="A102" s="52"/>
      <c r="B102" s="61"/>
      <c r="C102" s="2"/>
      <c r="D102" s="8"/>
      <c r="E102" s="4"/>
      <c r="F102" s="4"/>
      <c r="G102" s="4"/>
      <c r="H102" s="6"/>
      <c r="I102" s="9"/>
      <c r="J102" s="10"/>
      <c r="K102" s="9"/>
      <c r="L102" s="9"/>
      <c r="M102" s="9"/>
      <c r="N102" s="9"/>
      <c r="O102" s="85"/>
    </row>
    <row r="103" spans="1:15" ht="15.75" x14ac:dyDescent="0.25">
      <c r="A103" s="52"/>
      <c r="B103" s="61"/>
      <c r="C103" s="2"/>
      <c r="D103" s="8"/>
      <c r="E103" s="4"/>
      <c r="F103" s="4"/>
      <c r="G103" s="4"/>
      <c r="H103" s="6"/>
      <c r="I103" s="9"/>
      <c r="J103" s="10"/>
      <c r="K103" s="9"/>
      <c r="L103" s="9"/>
      <c r="M103" s="9"/>
      <c r="N103" s="9"/>
    </row>
    <row r="104" spans="1:15" ht="15.75" x14ac:dyDescent="0.25">
      <c r="A104" s="52"/>
      <c r="B104" s="61"/>
      <c r="C104" s="23"/>
      <c r="D104" s="12"/>
      <c r="E104" s="46"/>
      <c r="F104" s="46"/>
      <c r="G104" s="46"/>
      <c r="H104" s="46"/>
      <c r="I104" s="46"/>
      <c r="J104" s="46"/>
      <c r="K104" s="46"/>
      <c r="L104" s="46"/>
      <c r="M104" s="24"/>
      <c r="N104" s="15"/>
    </row>
    <row r="105" spans="1:15" ht="15.75" x14ac:dyDescent="0.25">
      <c r="A105" s="52"/>
      <c r="B105" s="61"/>
      <c r="C105" s="2"/>
      <c r="D105" s="8"/>
      <c r="E105" s="4"/>
      <c r="F105" s="4"/>
      <c r="G105" s="4"/>
      <c r="H105" s="6"/>
      <c r="I105" s="9"/>
      <c r="J105" s="10"/>
      <c r="K105" s="9"/>
      <c r="L105" s="9"/>
      <c r="M105" s="10"/>
      <c r="N105" s="27"/>
    </row>
    <row r="106" spans="1:15" ht="15.75" x14ac:dyDescent="0.25">
      <c r="A106" s="52"/>
      <c r="B106" s="61"/>
      <c r="C106" s="2"/>
      <c r="D106" s="8"/>
      <c r="E106" s="4"/>
      <c r="F106" s="4"/>
      <c r="G106" s="4"/>
      <c r="H106" s="6"/>
      <c r="I106" s="9"/>
      <c r="J106" s="10"/>
      <c r="K106" s="9"/>
      <c r="L106" s="9"/>
      <c r="M106" s="10"/>
      <c r="N106" s="9"/>
    </row>
    <row r="107" spans="1:15" ht="15.75" x14ac:dyDescent="0.25">
      <c r="A107" s="52"/>
      <c r="B107" s="61"/>
      <c r="C107" s="2"/>
      <c r="D107" s="8"/>
      <c r="E107" s="4"/>
      <c r="F107" s="4"/>
      <c r="G107" s="4"/>
      <c r="H107" s="6"/>
      <c r="I107" s="9"/>
      <c r="J107" s="10"/>
      <c r="K107" s="9"/>
      <c r="L107" s="9"/>
      <c r="M107" s="10"/>
      <c r="N107" s="9"/>
    </row>
    <row r="108" spans="1:15" ht="15.75" x14ac:dyDescent="0.25">
      <c r="A108" s="52"/>
      <c r="B108" s="61"/>
      <c r="C108" s="2"/>
      <c r="D108" s="8"/>
      <c r="E108" s="4"/>
      <c r="F108" s="4"/>
      <c r="G108" s="4"/>
      <c r="H108" s="6"/>
      <c r="I108" s="9"/>
      <c r="J108" s="10"/>
      <c r="K108" s="9"/>
      <c r="L108" s="9"/>
      <c r="M108" s="10"/>
      <c r="N108" s="9"/>
      <c r="O108" s="86"/>
    </row>
    <row r="109" spans="1:15" ht="15.75" x14ac:dyDescent="0.25">
      <c r="A109" s="52"/>
      <c r="B109" s="61"/>
      <c r="C109" s="26"/>
      <c r="D109" s="8"/>
      <c r="E109" s="46"/>
      <c r="F109" s="46"/>
      <c r="G109" s="46"/>
      <c r="H109" s="6"/>
      <c r="I109" s="46"/>
      <c r="J109" s="46"/>
      <c r="K109" s="46"/>
      <c r="L109" s="46"/>
      <c r="M109" s="46"/>
      <c r="N109" s="46"/>
    </row>
    <row r="110" spans="1:15" ht="15.75" x14ac:dyDescent="0.25">
      <c r="A110" s="7"/>
      <c r="B110" s="72"/>
      <c r="C110" s="17"/>
      <c r="D110" s="18"/>
      <c r="E110" s="19"/>
      <c r="F110" s="19"/>
      <c r="G110" s="19"/>
      <c r="H110" s="20"/>
      <c r="I110" s="21"/>
      <c r="J110" s="22"/>
      <c r="K110" s="21"/>
      <c r="L110" s="21"/>
      <c r="M110" s="22"/>
      <c r="N110" s="21"/>
    </row>
    <row r="111" spans="1:15" x14ac:dyDescent="0.25">
      <c r="A111" s="51"/>
      <c r="B111" s="54"/>
      <c r="C111" s="14"/>
      <c r="D111" s="12"/>
      <c r="E111" s="14"/>
      <c r="F111" s="14"/>
      <c r="G111" s="14"/>
      <c r="H111" s="6"/>
      <c r="I111" s="9"/>
      <c r="J111" s="10"/>
      <c r="K111" s="9"/>
      <c r="L111" s="9"/>
      <c r="M111" s="9"/>
      <c r="N111" s="9"/>
    </row>
    <row r="112" spans="1:15" x14ac:dyDescent="0.25">
      <c r="A112" s="51"/>
      <c r="B112" s="54"/>
      <c r="C112" s="14"/>
      <c r="D112" s="12"/>
      <c r="E112" s="14"/>
      <c r="F112" s="14"/>
      <c r="G112" s="14"/>
      <c r="H112" s="6"/>
      <c r="I112" s="9"/>
      <c r="J112" s="10"/>
      <c r="K112" s="9"/>
      <c r="L112" s="9"/>
      <c r="M112" s="9"/>
      <c r="N112" s="9"/>
    </row>
    <row r="113" spans="1:14" x14ac:dyDescent="0.25">
      <c r="A113" s="51"/>
      <c r="B113" s="54"/>
      <c r="C113" s="46"/>
      <c r="D113" s="12"/>
      <c r="E113" s="46"/>
      <c r="F113" s="46"/>
      <c r="G113" s="46"/>
      <c r="H113" s="6"/>
      <c r="I113" s="46"/>
      <c r="J113" s="46"/>
      <c r="K113" s="46"/>
      <c r="L113" s="46"/>
      <c r="M113" s="9"/>
      <c r="N113" s="9"/>
    </row>
    <row r="114" spans="1:14" x14ac:dyDescent="0.25">
      <c r="A114" s="49"/>
      <c r="B114" s="30"/>
      <c r="C114" s="46"/>
      <c r="D114" s="12"/>
      <c r="E114" s="14"/>
      <c r="F114" s="46"/>
      <c r="G114" s="46"/>
      <c r="H114" s="9"/>
      <c r="I114" s="15"/>
      <c r="J114" s="15"/>
      <c r="K114" s="15"/>
      <c r="L114" s="15"/>
      <c r="M114" s="15"/>
      <c r="N114" s="15"/>
    </row>
    <row r="115" spans="1:14" x14ac:dyDescent="0.25">
      <c r="A115" s="49"/>
      <c r="B115" s="30"/>
      <c r="C115" s="46"/>
      <c r="D115" s="12"/>
      <c r="E115" s="4"/>
      <c r="F115" s="46"/>
      <c r="G115" s="46"/>
      <c r="H115" s="9"/>
      <c r="I115" s="15"/>
      <c r="J115" s="15"/>
      <c r="K115" s="15"/>
      <c r="L115" s="15"/>
      <c r="M115" s="15"/>
      <c r="N115" s="15"/>
    </row>
    <row r="116" spans="1:14" ht="15.75" x14ac:dyDescent="0.25">
      <c r="A116" s="51"/>
      <c r="B116" s="59"/>
      <c r="C116" s="1"/>
      <c r="D116" s="37"/>
      <c r="E116" s="37"/>
      <c r="F116" s="37"/>
      <c r="G116" s="37"/>
      <c r="H116" s="31"/>
      <c r="I116" s="36"/>
      <c r="J116" s="38"/>
      <c r="K116" s="36"/>
      <c r="L116" s="36"/>
      <c r="M116" s="36"/>
      <c r="N116" s="36"/>
    </row>
    <row r="117" spans="1:14" ht="15.75" x14ac:dyDescent="0.25">
      <c r="A117" s="51"/>
      <c r="B117" s="59"/>
      <c r="C117" s="3"/>
      <c r="D117" s="8"/>
      <c r="E117" s="48"/>
      <c r="F117" s="48"/>
      <c r="G117" s="48"/>
      <c r="H117" s="9"/>
      <c r="I117" s="9"/>
      <c r="J117" s="10"/>
      <c r="K117" s="9"/>
      <c r="L117" s="9"/>
      <c r="M117" s="9"/>
      <c r="N117" s="9"/>
    </row>
    <row r="118" spans="1:14" ht="15.75" x14ac:dyDescent="0.25">
      <c r="A118" s="51"/>
      <c r="B118" s="59"/>
      <c r="C118" s="35"/>
      <c r="D118" s="40"/>
      <c r="E118" s="39"/>
      <c r="F118" s="39"/>
      <c r="G118" s="39"/>
      <c r="H118" s="31"/>
      <c r="I118" s="36"/>
      <c r="J118" s="36"/>
      <c r="K118" s="36"/>
      <c r="L118" s="36"/>
      <c r="M118" s="36"/>
      <c r="N118" s="36"/>
    </row>
    <row r="119" spans="1:14" ht="15.75" x14ac:dyDescent="0.25">
      <c r="A119" s="51"/>
      <c r="B119" s="59"/>
      <c r="C119" s="3"/>
      <c r="D119" s="8"/>
      <c r="E119" s="48"/>
      <c r="F119" s="48"/>
      <c r="G119" s="48"/>
      <c r="H119" s="9"/>
      <c r="I119" s="9"/>
      <c r="J119" s="9"/>
      <c r="K119" s="9"/>
      <c r="L119" s="9"/>
      <c r="M119" s="9"/>
      <c r="N119" s="9"/>
    </row>
    <row r="120" spans="1:14" ht="15.75" x14ac:dyDescent="0.25">
      <c r="A120" s="51"/>
      <c r="B120" s="59"/>
      <c r="C120" s="3"/>
      <c r="D120" s="8"/>
      <c r="E120" s="48"/>
      <c r="F120" s="48"/>
      <c r="G120" s="48"/>
      <c r="H120" s="9"/>
      <c r="I120" s="9"/>
      <c r="J120" s="9"/>
      <c r="K120" s="9"/>
      <c r="L120" s="9"/>
      <c r="M120" s="9"/>
      <c r="N120" s="9"/>
    </row>
    <row r="121" spans="1:14" x14ac:dyDescent="0.25">
      <c r="A121" s="51"/>
      <c r="B121" s="54"/>
      <c r="C121" s="1"/>
      <c r="D121" s="37"/>
      <c r="E121" s="37"/>
      <c r="F121" s="37"/>
      <c r="G121" s="37"/>
      <c r="H121" s="32"/>
      <c r="I121" s="35"/>
      <c r="J121" s="35"/>
      <c r="K121" s="35"/>
      <c r="L121" s="35"/>
      <c r="M121" s="35"/>
      <c r="N121" s="35"/>
    </row>
    <row r="122" spans="1:14" x14ac:dyDescent="0.25">
      <c r="A122" s="51"/>
      <c r="B122" s="54"/>
      <c r="C122" s="2"/>
      <c r="D122" s="4"/>
      <c r="E122" s="4"/>
      <c r="F122" s="4"/>
      <c r="G122" s="4"/>
      <c r="H122" s="9"/>
      <c r="I122" s="3"/>
      <c r="J122" s="3"/>
      <c r="K122" s="3"/>
      <c r="L122" s="3"/>
      <c r="M122" s="3"/>
      <c r="N122" s="3"/>
    </row>
    <row r="123" spans="1:14" x14ac:dyDescent="0.25">
      <c r="A123" s="51"/>
      <c r="B123" s="54"/>
      <c r="C123" s="3"/>
      <c r="D123" s="8"/>
      <c r="E123" s="48"/>
      <c r="F123" s="48"/>
      <c r="G123" s="48"/>
      <c r="H123" s="9"/>
      <c r="I123" s="3"/>
      <c r="J123" s="9"/>
      <c r="K123" s="3"/>
      <c r="L123" s="3"/>
      <c r="M123" s="3"/>
      <c r="N123" s="3"/>
    </row>
    <row r="124" spans="1:14" x14ac:dyDescent="0.25">
      <c r="A124" s="51"/>
      <c r="B124" s="54"/>
      <c r="C124" s="2"/>
      <c r="D124" s="4"/>
      <c r="E124" s="4"/>
      <c r="F124" s="4"/>
      <c r="G124" s="4"/>
      <c r="H124" s="9"/>
      <c r="I124" s="3"/>
      <c r="J124" s="3"/>
      <c r="K124" s="3"/>
      <c r="L124" s="3"/>
      <c r="M124" s="3"/>
      <c r="N124" s="3"/>
    </row>
    <row r="125" spans="1:14" x14ac:dyDescent="0.25">
      <c r="A125" s="51"/>
      <c r="B125" s="54"/>
      <c r="C125" s="1"/>
      <c r="D125" s="37"/>
      <c r="E125" s="37"/>
      <c r="F125" s="37"/>
      <c r="G125" s="37"/>
      <c r="H125" s="32"/>
      <c r="I125" s="35"/>
      <c r="J125" s="35"/>
      <c r="K125" s="35"/>
      <c r="L125" s="35"/>
      <c r="M125" s="35"/>
      <c r="N125" s="35"/>
    </row>
    <row r="126" spans="1:14" x14ac:dyDescent="0.25">
      <c r="A126" s="51"/>
      <c r="B126" s="54"/>
      <c r="C126" s="2"/>
      <c r="D126" s="4"/>
      <c r="E126" s="4"/>
      <c r="F126" s="4"/>
      <c r="G126" s="4"/>
      <c r="H126" s="9"/>
      <c r="I126" s="3"/>
      <c r="J126" s="3"/>
      <c r="K126" s="3"/>
      <c r="L126" s="3"/>
      <c r="M126" s="3"/>
      <c r="N126" s="3"/>
    </row>
    <row r="127" spans="1:14" x14ac:dyDescent="0.25">
      <c r="A127" s="51"/>
      <c r="B127" s="54"/>
      <c r="C127" s="2"/>
      <c r="D127" s="4"/>
      <c r="E127" s="4"/>
      <c r="F127" s="4"/>
      <c r="G127" s="4"/>
      <c r="H127" s="9"/>
      <c r="I127" s="3"/>
      <c r="J127" s="3"/>
      <c r="K127" s="3"/>
      <c r="L127" s="3"/>
      <c r="M127" s="3"/>
      <c r="N127" s="3"/>
    </row>
    <row r="128" spans="1:14" x14ac:dyDescent="0.25">
      <c r="A128" s="51"/>
      <c r="B128" s="54"/>
      <c r="C128" s="2"/>
      <c r="D128" s="4"/>
      <c r="E128" s="4"/>
      <c r="F128" s="4"/>
      <c r="G128" s="4"/>
      <c r="H128" s="9"/>
      <c r="I128" s="3"/>
      <c r="J128" s="3"/>
      <c r="K128" s="3"/>
      <c r="L128" s="3"/>
      <c r="M128" s="3"/>
      <c r="N128" s="3"/>
    </row>
    <row r="129" spans="1:14" x14ac:dyDescent="0.25">
      <c r="A129" s="52"/>
      <c r="B129" s="54"/>
      <c r="C129" s="1"/>
      <c r="D129" s="37"/>
      <c r="E129" s="37"/>
      <c r="F129" s="37"/>
      <c r="G129" s="37"/>
      <c r="H129" s="32"/>
      <c r="I129" s="35"/>
      <c r="J129" s="35"/>
      <c r="K129" s="35"/>
      <c r="L129" s="35"/>
      <c r="M129" s="35"/>
      <c r="N129" s="35"/>
    </row>
    <row r="130" spans="1:14" x14ac:dyDescent="0.25">
      <c r="A130" s="52"/>
      <c r="B130" s="54"/>
      <c r="C130" s="2"/>
      <c r="D130" s="4"/>
      <c r="E130" s="4"/>
      <c r="F130" s="4"/>
      <c r="G130" s="4"/>
      <c r="H130" s="9"/>
      <c r="I130" s="3"/>
      <c r="J130" s="3"/>
      <c r="K130" s="3"/>
      <c r="L130" s="3"/>
      <c r="M130" s="3"/>
      <c r="N130" s="3"/>
    </row>
    <row r="131" spans="1:14" x14ac:dyDescent="0.25">
      <c r="A131" s="52"/>
      <c r="B131" s="54"/>
      <c r="C131" s="2"/>
      <c r="D131" s="4"/>
      <c r="E131" s="4"/>
      <c r="F131" s="4"/>
      <c r="G131" s="4"/>
      <c r="H131" s="9"/>
      <c r="I131" s="3"/>
      <c r="J131" s="3"/>
      <c r="K131" s="3"/>
      <c r="L131" s="3"/>
      <c r="M131" s="3"/>
      <c r="N131" s="3"/>
    </row>
    <row r="132" spans="1:14" x14ac:dyDescent="0.25">
      <c r="A132" s="52"/>
      <c r="B132" s="54"/>
      <c r="C132" s="2"/>
      <c r="D132" s="4"/>
      <c r="E132" s="4"/>
      <c r="F132" s="4"/>
      <c r="G132" s="4"/>
      <c r="H132" s="9"/>
      <c r="I132" s="3"/>
      <c r="J132" s="3"/>
      <c r="K132" s="3"/>
      <c r="L132" s="3"/>
      <c r="M132" s="3"/>
      <c r="N132" s="3"/>
    </row>
    <row r="133" spans="1:14" x14ac:dyDescent="0.25">
      <c r="A133" s="56"/>
      <c r="B133" s="45"/>
      <c r="C133" s="2"/>
      <c r="D133" s="8"/>
      <c r="E133" s="4"/>
      <c r="F133" s="4"/>
      <c r="G133" s="4"/>
      <c r="H133" s="9"/>
      <c r="I133" s="3"/>
      <c r="J133" s="16"/>
      <c r="K133" s="16"/>
      <c r="L133" s="16"/>
      <c r="M133" s="16"/>
      <c r="N133" s="16"/>
    </row>
    <row r="134" spans="1:14" x14ac:dyDescent="0.25">
      <c r="A134" s="7"/>
      <c r="B134" s="30"/>
      <c r="C134" s="2"/>
      <c r="D134" s="8"/>
      <c r="E134" s="4"/>
      <c r="F134" s="4"/>
      <c r="G134" s="4"/>
      <c r="H134" s="9"/>
      <c r="I134" s="3"/>
      <c r="J134" s="16"/>
      <c r="K134" s="16"/>
      <c r="L134" s="16"/>
      <c r="M134" s="16"/>
      <c r="N134" s="16"/>
    </row>
    <row r="135" spans="1:14" ht="15.75" x14ac:dyDescent="0.25">
      <c r="A135" s="51"/>
      <c r="B135" s="59"/>
      <c r="C135" s="43"/>
      <c r="D135" s="44"/>
      <c r="E135" s="43"/>
      <c r="F135" s="43"/>
      <c r="G135" s="43"/>
      <c r="H135" s="31"/>
      <c r="I135" s="49"/>
      <c r="J135" s="49"/>
      <c r="K135" s="41"/>
      <c r="L135" s="41"/>
      <c r="M135" s="41"/>
      <c r="N135" s="41"/>
    </row>
    <row r="136" spans="1:14" ht="15.75" x14ac:dyDescent="0.25">
      <c r="A136" s="51"/>
      <c r="B136" s="59"/>
      <c r="C136" s="2"/>
      <c r="D136" s="8"/>
      <c r="E136" s="4"/>
      <c r="F136" s="4"/>
      <c r="G136" s="4"/>
      <c r="H136" s="9"/>
      <c r="I136" s="28"/>
      <c r="J136" s="28"/>
      <c r="K136" s="28"/>
      <c r="L136" s="28"/>
      <c r="M136" s="28"/>
      <c r="N136" s="28"/>
    </row>
    <row r="137" spans="1:14" x14ac:dyDescent="0.25">
      <c r="A137" s="51"/>
      <c r="B137" s="71"/>
      <c r="C137" s="1"/>
      <c r="D137" s="40"/>
      <c r="E137" s="37"/>
      <c r="F137" s="37"/>
      <c r="G137" s="37"/>
      <c r="H137" s="31"/>
      <c r="I137" s="42"/>
      <c r="J137" s="42"/>
      <c r="K137" s="42"/>
      <c r="L137" s="42"/>
      <c r="M137" s="42"/>
      <c r="N137" s="42"/>
    </row>
    <row r="138" spans="1:14" x14ac:dyDescent="0.25">
      <c r="A138" s="51"/>
      <c r="B138" s="71"/>
      <c r="C138" s="2"/>
      <c r="D138" s="8"/>
      <c r="E138" s="4"/>
      <c r="F138" s="4"/>
      <c r="G138" s="4"/>
      <c r="H138" s="6"/>
      <c r="I138" s="28"/>
      <c r="J138" s="3"/>
      <c r="K138" s="16"/>
      <c r="L138" s="16"/>
      <c r="M138" s="15"/>
      <c r="N138" s="15"/>
    </row>
    <row r="139" spans="1:14" x14ac:dyDescent="0.25">
      <c r="A139" s="51"/>
      <c r="B139" s="71"/>
      <c r="C139" s="2"/>
      <c r="D139" s="8"/>
      <c r="E139" s="4"/>
      <c r="F139" s="4"/>
      <c r="G139" s="4"/>
      <c r="H139" s="9"/>
      <c r="I139" s="28"/>
      <c r="J139" s="3"/>
      <c r="K139" s="16"/>
      <c r="L139" s="16"/>
      <c r="M139" s="15"/>
      <c r="N139" s="15"/>
    </row>
    <row r="140" spans="1:14" ht="15.75" x14ac:dyDescent="0.25">
      <c r="A140" s="51"/>
      <c r="B140" s="59"/>
      <c r="C140" s="43"/>
      <c r="D140" s="44"/>
      <c r="E140" s="43"/>
      <c r="F140" s="43"/>
      <c r="G140" s="43"/>
      <c r="H140" s="42"/>
      <c r="I140" s="42"/>
      <c r="J140" s="42"/>
      <c r="K140" s="42"/>
      <c r="L140" s="42"/>
      <c r="M140" s="42"/>
      <c r="N140" s="42"/>
    </row>
    <row r="141" spans="1:14" ht="15.75" x14ac:dyDescent="0.25">
      <c r="A141" s="51"/>
      <c r="B141" s="59"/>
      <c r="C141" s="14"/>
      <c r="D141" s="12"/>
      <c r="E141" s="14"/>
      <c r="F141" s="14"/>
      <c r="G141" s="14"/>
      <c r="H141" s="28"/>
      <c r="I141" s="28"/>
      <c r="J141" s="28"/>
      <c r="K141" s="28"/>
      <c r="L141" s="28"/>
      <c r="M141" s="28"/>
      <c r="N141" s="28"/>
    </row>
    <row r="142" spans="1:14" ht="15.75" x14ac:dyDescent="0.25">
      <c r="A142" s="69"/>
      <c r="B142" s="70"/>
      <c r="C142" s="14"/>
      <c r="D142" s="12"/>
      <c r="E142" s="14"/>
      <c r="F142" s="14"/>
      <c r="G142" s="14"/>
      <c r="H142" s="28"/>
      <c r="I142" s="28"/>
      <c r="J142" s="28"/>
      <c r="K142" s="28"/>
      <c r="L142" s="28"/>
      <c r="M142" s="28"/>
      <c r="N142" s="28"/>
    </row>
    <row r="143" spans="1:14" ht="15.75" x14ac:dyDescent="0.25">
      <c r="A143" s="51"/>
      <c r="B143" s="61"/>
      <c r="C143" s="43"/>
      <c r="D143" s="44"/>
      <c r="E143" s="43"/>
      <c r="F143" s="43"/>
      <c r="G143" s="43"/>
      <c r="H143" s="41"/>
      <c r="I143" s="41"/>
      <c r="J143" s="41"/>
      <c r="K143" s="41"/>
      <c r="L143" s="41"/>
      <c r="M143" s="41"/>
      <c r="N143" s="41"/>
    </row>
    <row r="144" spans="1:14" ht="15.75" x14ac:dyDescent="0.25">
      <c r="A144" s="51"/>
      <c r="B144" s="61"/>
      <c r="C144" s="14"/>
      <c r="D144" s="12"/>
      <c r="E144" s="14"/>
      <c r="F144" s="14"/>
      <c r="G144" s="34"/>
      <c r="H144" s="15"/>
      <c r="I144" s="15"/>
      <c r="J144" s="15"/>
      <c r="K144" s="15"/>
      <c r="L144" s="15"/>
      <c r="M144" s="15"/>
      <c r="N144" s="15"/>
    </row>
    <row r="145" spans="1:14" ht="15.75" x14ac:dyDescent="0.25">
      <c r="A145" s="51"/>
      <c r="B145" s="61"/>
      <c r="C145" s="14"/>
      <c r="D145" s="12"/>
      <c r="E145" s="14"/>
      <c r="F145" s="14"/>
      <c r="G145" s="14"/>
      <c r="H145" s="15"/>
      <c r="I145" s="15"/>
      <c r="J145" s="15"/>
      <c r="K145" s="15"/>
      <c r="L145" s="15"/>
      <c r="M145" s="15"/>
      <c r="N145" s="15"/>
    </row>
    <row r="146" spans="1:14" ht="15.75" x14ac:dyDescent="0.25">
      <c r="A146" s="51"/>
      <c r="B146" s="61"/>
      <c r="C146" s="14"/>
      <c r="D146" s="12"/>
      <c r="E146" s="14"/>
      <c r="F146" s="14"/>
      <c r="G146" s="14"/>
      <c r="H146" s="15"/>
      <c r="I146" s="15"/>
      <c r="J146" s="15"/>
      <c r="K146" s="15"/>
      <c r="L146" s="15"/>
      <c r="M146" s="15"/>
      <c r="N146" s="15"/>
    </row>
    <row r="147" spans="1:14" ht="15.75" x14ac:dyDescent="0.25">
      <c r="A147" s="51"/>
      <c r="B147" s="61"/>
      <c r="C147" s="14"/>
      <c r="D147" s="12"/>
      <c r="E147" s="14"/>
      <c r="F147" s="14"/>
      <c r="G147" s="14"/>
      <c r="H147" s="28"/>
      <c r="I147" s="28"/>
      <c r="J147" s="28"/>
      <c r="K147" s="28"/>
      <c r="L147" s="28"/>
      <c r="M147" s="28"/>
      <c r="N147" s="28"/>
    </row>
  </sheetData>
  <mergeCells count="8">
    <mergeCell ref="R38:R39"/>
    <mergeCell ref="O39:Q39"/>
    <mergeCell ref="J1:N1"/>
    <mergeCell ref="B2:M2"/>
    <mergeCell ref="A3:A4"/>
    <mergeCell ref="B3:B4"/>
    <mergeCell ref="C3:G3"/>
    <mergeCell ref="H3:N3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кладбище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aniva_gkh</dc:creator>
  <cp:lastModifiedBy>Татьяна Сергеевна Ким</cp:lastModifiedBy>
  <cp:lastPrinted>2025-06-26T01:20:04Z</cp:lastPrinted>
  <dcterms:created xsi:type="dcterms:W3CDTF">2016-12-15T01:31:37Z</dcterms:created>
  <dcterms:modified xsi:type="dcterms:W3CDTF">2025-09-21T23:31:47Z</dcterms:modified>
</cp:coreProperties>
</file>